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backupFile="1" codeName="ThisWorkbook" defaultThemeVersion="124226"/>
  <mc:AlternateContent xmlns:mc="http://schemas.openxmlformats.org/markup-compatibility/2006">
    <mc:Choice Requires="x15">
      <x15ac:absPath xmlns:x15ac="http://schemas.microsoft.com/office/spreadsheetml/2010/11/ac" url="D:\jhump115\My Documents\"/>
    </mc:Choice>
  </mc:AlternateContent>
  <xr:revisionPtr revIDLastSave="0" documentId="13_ncr:1_{2C078D98-F7A9-481E-BA06-71BB2A9ACBDD}" xr6:coauthVersionLast="47" xr6:coauthVersionMax="47" xr10:uidLastSave="{00000000-0000-0000-0000-000000000000}"/>
  <bookViews>
    <workbookView xWindow="-110" yWindow="-110" windowWidth="19420" windowHeight="10420" firstSheet="9" activeTab="9" xr2:uid="{00000000-000D-0000-FFFF-FFFF00000000}"/>
  </bookViews>
  <sheets>
    <sheet name="SJ Guide" sheetId="18" r:id="rId1"/>
    <sheet name="SJ Template" sheetId="39" r:id="rId2"/>
    <sheet name="EQ Guide" sheetId="19" r:id="rId3"/>
    <sheet name="EQ Template" sheetId="40" r:id="rId4"/>
    <sheet name="DR Guide" sheetId="33" r:id="rId5"/>
    <sheet name="DR Template" sheetId="43" r:id="rId6"/>
    <sheet name="Dressage - D1" sheetId="50" r:id="rId7"/>
    <sheet name="Dressage D2" sheetId="51" r:id="rId8"/>
    <sheet name="Dressage D3" sheetId="52" r:id="rId9"/>
    <sheet name="Dressage D4" sheetId="53" r:id="rId10"/>
    <sheet name="Dressage D5" sheetId="54" r:id="rId11"/>
    <sheet name="Dressage D6" sheetId="55" r:id="rId12"/>
    <sheet name="Dressage D7" sheetId="56" r:id="rId13"/>
    <sheet name="Dressage D8" sheetId="57" r:id="rId14"/>
    <sheet name="Dressage D9" sheetId="58" r:id="rId15"/>
    <sheet name="CT Guide" sheetId="48" r:id="rId16"/>
    <sheet name="CT Template" sheetId="47" r:id="rId17"/>
    <sheet name="CT1" sheetId="59" r:id="rId18"/>
    <sheet name="CT2" sheetId="60" r:id="rId19"/>
    <sheet name="CT3" sheetId="61" r:id="rId20"/>
    <sheet name="CT4" sheetId="62" r:id="rId21"/>
    <sheet name="CT5" sheetId="63" r:id="rId22"/>
    <sheet name="CT7" sheetId="65" r:id="rId23"/>
    <sheet name="CT8" sheetId="66" r:id="rId24"/>
    <sheet name="CT10,11,12" sheetId="67" r:id="rId25"/>
    <sheet name="CT13" sheetId="64" r:id="rId26"/>
    <sheet name="CT14" sheetId="68" r:id="rId27"/>
    <sheet name="CT15" sheetId="69" r:id="rId28"/>
    <sheet name="Gymkhana" sheetId="49" r:id="rId29"/>
  </sheets>
  <definedNames>
    <definedName name="_xlnm.Print_Area" localSheetId="17">'CT1'!$A$4:$R$15</definedName>
    <definedName name="_xlnm.Print_Area" localSheetId="24">'CT10,11,12'!$A$4:$R$12</definedName>
    <definedName name="_xlnm.Print_Area" localSheetId="25">'CT13'!$A$4:$R$20</definedName>
    <definedName name="_xlnm.Print_Area" localSheetId="26">'CT14'!$A$4:$R$19</definedName>
    <definedName name="_xlnm.Print_Area" localSheetId="27">'CT15'!$A$4:$R$12</definedName>
    <definedName name="_xlnm.Print_Area" localSheetId="18">'CT2'!$A$4:$R$15</definedName>
    <definedName name="_xlnm.Print_Area" localSheetId="19">'CT3'!$A$4:$R$19</definedName>
    <definedName name="_xlnm.Print_Area" localSheetId="20">'CT4'!$A$4:$R$17</definedName>
    <definedName name="_xlnm.Print_Area" localSheetId="21">'CT5'!$A$4:$R$12</definedName>
    <definedName name="_xlnm.Print_Area" localSheetId="22">'CT7'!$A$4:$R$15</definedName>
    <definedName name="_xlnm.Print_Area" localSheetId="23">'CT8'!$A$4:$R$12</definedName>
    <definedName name="_xlnm.Print_Area" localSheetId="6">'Dressage - D1'!$A$2:$T$14</definedName>
    <definedName name="_xlnm.Print_Area" localSheetId="7">'Dressage D2'!$A$2:$T$14</definedName>
    <definedName name="_xlnm.Print_Area" localSheetId="8">'Dressage D3'!$A$2:$T$10</definedName>
    <definedName name="_xlnm.Print_Area" localSheetId="9">'Dressage D4'!$A$2:$T$18</definedName>
    <definedName name="_xlnm.Print_Area" localSheetId="10">'Dressage D5'!$A$3:$Q$14</definedName>
    <definedName name="_xlnm.Print_Area" localSheetId="11">'Dressage D6'!$A$2:$T$9</definedName>
    <definedName name="_xlnm.Print_Area" localSheetId="12">'Dressage D7'!$A$2:$T$11</definedName>
    <definedName name="_xlnm.Print_Area" localSheetId="13">'Dressage D8'!$A$2:$T$11</definedName>
    <definedName name="_xlnm.Print_Area" localSheetId="14">'Dressage D9'!$A$3:$T$12</definedName>
    <definedName name="_xlnm.Print_Area" localSheetId="2">'EQ Guide'!$B$6:$T$11</definedName>
    <definedName name="_xlnm.Print_Area" localSheetId="3">'EQ Template'!$B$6:$U$10</definedName>
    <definedName name="_xlnm.Print_Area" localSheetId="0">'SJ Guide'!$B$7:$R$11</definedName>
    <definedName name="_xlnm.Print_Area" localSheetId="1">'SJ Template'!$B$7:$R$9</definedName>
    <definedName name="_xlnm.Print_Titles" localSheetId="2">'EQ Guide'!$3:$5</definedName>
    <definedName name="_xlnm.Print_Titles" localSheetId="3">'EQ Template'!$3:$5</definedName>
    <definedName name="_xlnm.Print_Titles" localSheetId="0">'SJ Guide'!$4:$6</definedName>
    <definedName name="_xlnm.Print_Titles" localSheetId="1">'SJ Template'!$3:$5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 i="58" l="1"/>
  <c r="J10" i="69"/>
  <c r="J11" i="69"/>
  <c r="J17" i="68"/>
  <c r="J16" i="68"/>
  <c r="J15" i="68"/>
  <c r="J14" i="68"/>
  <c r="J13" i="68"/>
  <c r="J12" i="68"/>
  <c r="J11" i="68"/>
  <c r="J10" i="68"/>
  <c r="J16" i="64"/>
  <c r="J15" i="64"/>
  <c r="J12" i="64"/>
  <c r="J11" i="67"/>
  <c r="J12" i="67"/>
  <c r="J11" i="66"/>
  <c r="J10" i="66"/>
  <c r="J14" i="65"/>
  <c r="J13" i="65"/>
  <c r="J12" i="65"/>
  <c r="J11" i="65"/>
  <c r="J10" i="65"/>
  <c r="J10" i="63"/>
  <c r="J14" i="62"/>
  <c r="J13" i="62"/>
  <c r="J12" i="62"/>
  <c r="J11" i="62"/>
  <c r="J10" i="62"/>
  <c r="J14" i="61"/>
  <c r="J13" i="61"/>
  <c r="J12" i="61"/>
  <c r="J11" i="61"/>
  <c r="J14" i="60"/>
  <c r="J13" i="60"/>
  <c r="J12" i="60"/>
  <c r="J11" i="60"/>
  <c r="J14" i="59"/>
  <c r="J13" i="59"/>
  <c r="J12" i="59"/>
  <c r="J11" i="59"/>
  <c r="J10" i="59"/>
  <c r="Q10" i="59" s="1"/>
  <c r="J15" i="59"/>
  <c r="N11" i="69"/>
  <c r="I14" i="60"/>
  <c r="H14" i="60"/>
  <c r="Z11" i="60"/>
  <c r="J12" i="53"/>
  <c r="H11" i="62"/>
  <c r="I11" i="62"/>
  <c r="U11" i="62"/>
  <c r="V11" i="62"/>
  <c r="Z11" i="62"/>
  <c r="N11" i="62" s="1"/>
  <c r="O11" i="62" s="1"/>
  <c r="T11" i="62" s="1"/>
  <c r="P11" i="55"/>
  <c r="H9" i="55"/>
  <c r="W17" i="53"/>
  <c r="P17" i="53"/>
  <c r="N17" i="53"/>
  <c r="Q17" i="53" s="1"/>
  <c r="J17" i="53"/>
  <c r="H17" i="53"/>
  <c r="K17" i="53" s="1"/>
  <c r="W16" i="53"/>
  <c r="P16" i="53"/>
  <c r="N16" i="53"/>
  <c r="Q16" i="53" s="1"/>
  <c r="J16" i="53"/>
  <c r="H16" i="53"/>
  <c r="K16" i="53" s="1"/>
  <c r="W15" i="53"/>
  <c r="P15" i="53"/>
  <c r="N15" i="53"/>
  <c r="Q15" i="53" s="1"/>
  <c r="J15" i="53"/>
  <c r="H15" i="53"/>
  <c r="K15" i="53" s="1"/>
  <c r="W14" i="53"/>
  <c r="P14" i="53"/>
  <c r="N14" i="53"/>
  <c r="Q14" i="53" s="1"/>
  <c r="J14" i="53"/>
  <c r="H14" i="53"/>
  <c r="K14" i="53" s="1"/>
  <c r="Z19" i="64"/>
  <c r="V19" i="64"/>
  <c r="U19" i="64"/>
  <c r="N19" i="64"/>
  <c r="I19" i="64"/>
  <c r="J19" i="64" s="1"/>
  <c r="H19" i="64"/>
  <c r="Z20" i="69"/>
  <c r="V20" i="69"/>
  <c r="U20" i="69"/>
  <c r="T20" i="69"/>
  <c r="N20" i="69"/>
  <c r="Q20" i="69" s="1"/>
  <c r="J20" i="69"/>
  <c r="I20" i="69"/>
  <c r="H20" i="69"/>
  <c r="Z19" i="69"/>
  <c r="V19" i="69"/>
  <c r="U19" i="69"/>
  <c r="T19" i="69"/>
  <c r="Q19" i="69"/>
  <c r="O19" i="69"/>
  <c r="N19" i="69"/>
  <c r="J19" i="69"/>
  <c r="I19" i="69"/>
  <c r="H19" i="69"/>
  <c r="Z18" i="69"/>
  <c r="V18" i="69"/>
  <c r="U18" i="69"/>
  <c r="T18" i="69"/>
  <c r="N18" i="69"/>
  <c r="Q18" i="69" s="1"/>
  <c r="J18" i="69"/>
  <c r="I18" i="69"/>
  <c r="H18" i="69"/>
  <c r="Z17" i="69"/>
  <c r="V17" i="69"/>
  <c r="U17" i="69"/>
  <c r="T17" i="69"/>
  <c r="Q17" i="69"/>
  <c r="O17" i="69"/>
  <c r="N17" i="69"/>
  <c r="J17" i="69"/>
  <c r="I17" i="69"/>
  <c r="H17" i="69"/>
  <c r="Z16" i="69"/>
  <c r="V16" i="69"/>
  <c r="U16" i="69"/>
  <c r="T16" i="69"/>
  <c r="N16" i="69"/>
  <c r="Q16" i="69" s="1"/>
  <c r="J16" i="69"/>
  <c r="I16" i="69"/>
  <c r="H16" i="69"/>
  <c r="Z15" i="69"/>
  <c r="V15" i="69"/>
  <c r="U15" i="69"/>
  <c r="T15" i="69"/>
  <c r="Q15" i="69"/>
  <c r="O15" i="69"/>
  <c r="N15" i="69"/>
  <c r="J15" i="69"/>
  <c r="I15" i="69"/>
  <c r="H15" i="69"/>
  <c r="Z14" i="69"/>
  <c r="V14" i="69"/>
  <c r="U14" i="69"/>
  <c r="T14" i="69"/>
  <c r="N14" i="69"/>
  <c r="Q14" i="69" s="1"/>
  <c r="J14" i="69"/>
  <c r="I14" i="69"/>
  <c r="H14" i="69"/>
  <c r="Z13" i="69"/>
  <c r="V13" i="69"/>
  <c r="U13" i="69"/>
  <c r="T13" i="69"/>
  <c r="Q13" i="69"/>
  <c r="O13" i="69"/>
  <c r="N13" i="69"/>
  <c r="J13" i="69"/>
  <c r="I13" i="69"/>
  <c r="H13" i="69"/>
  <c r="Z12" i="69"/>
  <c r="V12" i="69"/>
  <c r="U12" i="69"/>
  <c r="T12" i="69"/>
  <c r="N12" i="69"/>
  <c r="Q12" i="69" s="1"/>
  <c r="J12" i="69"/>
  <c r="I12" i="69"/>
  <c r="H12" i="69"/>
  <c r="Z11" i="69"/>
  <c r="V11" i="69"/>
  <c r="U11" i="69"/>
  <c r="I11" i="69"/>
  <c r="H11" i="69"/>
  <c r="Z10" i="69"/>
  <c r="V10" i="69"/>
  <c r="U10" i="69"/>
  <c r="T10" i="69"/>
  <c r="N10" i="69"/>
  <c r="Q10" i="69" s="1"/>
  <c r="I10" i="69"/>
  <c r="H10" i="69"/>
  <c r="Q7" i="69"/>
  <c r="Z17" i="68"/>
  <c r="V17" i="68"/>
  <c r="U17" i="68"/>
  <c r="N17" i="68"/>
  <c r="I17" i="68"/>
  <c r="H17" i="68"/>
  <c r="Z16" i="68"/>
  <c r="V16" i="68"/>
  <c r="U16" i="68"/>
  <c r="T16" i="68"/>
  <c r="N16" i="68"/>
  <c r="O16" i="68" s="1"/>
  <c r="I16" i="68"/>
  <c r="H16" i="68"/>
  <c r="Z15" i="68"/>
  <c r="V15" i="68"/>
  <c r="U15" i="68"/>
  <c r="N15" i="68"/>
  <c r="I15" i="68"/>
  <c r="H15" i="68"/>
  <c r="Z14" i="68"/>
  <c r="V14" i="68"/>
  <c r="U14" i="68"/>
  <c r="T14" i="68"/>
  <c r="I14" i="68"/>
  <c r="H14" i="68"/>
  <c r="Z13" i="68"/>
  <c r="N13" i="68" s="1"/>
  <c r="Q13" i="68" s="1"/>
  <c r="V13" i="68"/>
  <c r="U13" i="68"/>
  <c r="I13" i="68"/>
  <c r="H13" i="68"/>
  <c r="Z12" i="68"/>
  <c r="V12" i="68"/>
  <c r="U12" i="68"/>
  <c r="T12" i="68"/>
  <c r="N12" i="68"/>
  <c r="O12" i="68" s="1"/>
  <c r="I12" i="68"/>
  <c r="H12" i="68"/>
  <c r="Z11" i="68"/>
  <c r="V11" i="68"/>
  <c r="U11" i="68"/>
  <c r="N11" i="68"/>
  <c r="I11" i="68"/>
  <c r="H11" i="68"/>
  <c r="Z10" i="68"/>
  <c r="V10" i="68"/>
  <c r="U10" i="68"/>
  <c r="N10" i="68"/>
  <c r="I10" i="68"/>
  <c r="H10" i="68"/>
  <c r="Q7" i="68"/>
  <c r="U13" i="67"/>
  <c r="Z20" i="67"/>
  <c r="V20" i="67"/>
  <c r="U20" i="67"/>
  <c r="T20" i="67"/>
  <c r="N20" i="67"/>
  <c r="Q20" i="67" s="1"/>
  <c r="J20" i="67"/>
  <c r="I20" i="67"/>
  <c r="H20" i="67"/>
  <c r="Z19" i="67"/>
  <c r="V19" i="67"/>
  <c r="U19" i="67"/>
  <c r="T19" i="67"/>
  <c r="Q19" i="67"/>
  <c r="O19" i="67"/>
  <c r="N19" i="67"/>
  <c r="J19" i="67"/>
  <c r="I19" i="67"/>
  <c r="H19" i="67"/>
  <c r="Z18" i="67"/>
  <c r="V18" i="67"/>
  <c r="U18" i="67"/>
  <c r="T18" i="67"/>
  <c r="N18" i="67"/>
  <c r="Q18" i="67" s="1"/>
  <c r="J18" i="67"/>
  <c r="I18" i="67"/>
  <c r="H18" i="67"/>
  <c r="Z17" i="67"/>
  <c r="V17" i="67"/>
  <c r="U17" i="67"/>
  <c r="T17" i="67"/>
  <c r="Q17" i="67"/>
  <c r="O17" i="67"/>
  <c r="N17" i="67"/>
  <c r="J17" i="67"/>
  <c r="I17" i="67"/>
  <c r="H17" i="67"/>
  <c r="Z16" i="67"/>
  <c r="V16" i="67"/>
  <c r="U16" i="67"/>
  <c r="T16" i="67"/>
  <c r="N16" i="67"/>
  <c r="Q16" i="67" s="1"/>
  <c r="J16" i="67"/>
  <c r="I16" i="67"/>
  <c r="H16" i="67"/>
  <c r="Z15" i="67"/>
  <c r="V15" i="67"/>
  <c r="U15" i="67"/>
  <c r="T15" i="67"/>
  <c r="Q15" i="67"/>
  <c r="O15" i="67"/>
  <c r="N15" i="67"/>
  <c r="J15" i="67"/>
  <c r="I15" i="67"/>
  <c r="H15" i="67"/>
  <c r="Z14" i="67"/>
  <c r="V14" i="67"/>
  <c r="U14" i="67"/>
  <c r="T14" i="67"/>
  <c r="N14" i="67"/>
  <c r="Q14" i="67" s="1"/>
  <c r="J14" i="67"/>
  <c r="I14" i="67"/>
  <c r="H14" i="67"/>
  <c r="Z13" i="67"/>
  <c r="V13" i="67"/>
  <c r="T13" i="67"/>
  <c r="Q13" i="67"/>
  <c r="O13" i="67"/>
  <c r="N13" i="67"/>
  <c r="J13" i="67"/>
  <c r="I13" i="67"/>
  <c r="H13" i="67"/>
  <c r="Z12" i="67"/>
  <c r="V12" i="67"/>
  <c r="U12" i="67"/>
  <c r="T12" i="67"/>
  <c r="N12" i="67"/>
  <c r="Q12" i="67" s="1"/>
  <c r="I12" i="67"/>
  <c r="H12" i="67"/>
  <c r="Z11" i="67"/>
  <c r="V11" i="67"/>
  <c r="U11" i="67"/>
  <c r="N11" i="67"/>
  <c r="I11" i="67"/>
  <c r="H11" i="67"/>
  <c r="Z10" i="67"/>
  <c r="V10" i="67"/>
  <c r="U10" i="67"/>
  <c r="N10" i="67"/>
  <c r="I10" i="67"/>
  <c r="J10" i="67" s="1"/>
  <c r="H10" i="67"/>
  <c r="Q7" i="67"/>
  <c r="Z19" i="66"/>
  <c r="V19" i="66"/>
  <c r="U19" i="66"/>
  <c r="T19" i="66"/>
  <c r="N19" i="66"/>
  <c r="Q19" i="66" s="1"/>
  <c r="J19" i="66"/>
  <c r="I19" i="66"/>
  <c r="H19" i="66"/>
  <c r="Z18" i="66"/>
  <c r="V18" i="66"/>
  <c r="U18" i="66"/>
  <c r="T18" i="66"/>
  <c r="Q18" i="66"/>
  <c r="N18" i="66"/>
  <c r="O18" i="66" s="1"/>
  <c r="J18" i="66"/>
  <c r="I18" i="66"/>
  <c r="H18" i="66"/>
  <c r="Z17" i="66"/>
  <c r="V17" i="66"/>
  <c r="U17" i="66"/>
  <c r="T17" i="66"/>
  <c r="N17" i="66"/>
  <c r="Q17" i="66" s="1"/>
  <c r="J17" i="66"/>
  <c r="I17" i="66"/>
  <c r="H17" i="66"/>
  <c r="Z16" i="66"/>
  <c r="V16" i="66"/>
  <c r="U16" i="66"/>
  <c r="T16" i="66"/>
  <c r="O16" i="66"/>
  <c r="N16" i="66"/>
  <c r="Q16" i="66" s="1"/>
  <c r="J16" i="66"/>
  <c r="I16" i="66"/>
  <c r="H16" i="66"/>
  <c r="Z15" i="66"/>
  <c r="V15" i="66"/>
  <c r="U15" i="66"/>
  <c r="T15" i="66"/>
  <c r="N15" i="66"/>
  <c r="Q15" i="66" s="1"/>
  <c r="J15" i="66"/>
  <c r="I15" i="66"/>
  <c r="H15" i="66"/>
  <c r="Z14" i="66"/>
  <c r="V14" i="66"/>
  <c r="U14" i="66"/>
  <c r="T14" i="66"/>
  <c r="Q14" i="66"/>
  <c r="O14" i="66"/>
  <c r="N14" i="66"/>
  <c r="J14" i="66"/>
  <c r="I14" i="66"/>
  <c r="H14" i="66"/>
  <c r="Z13" i="66"/>
  <c r="V13" i="66"/>
  <c r="U13" i="66"/>
  <c r="T13" i="66"/>
  <c r="N13" i="66"/>
  <c r="Q13" i="66" s="1"/>
  <c r="J13" i="66"/>
  <c r="I13" i="66"/>
  <c r="H13" i="66"/>
  <c r="Z12" i="66"/>
  <c r="V12" i="66"/>
  <c r="U12" i="66"/>
  <c r="T12" i="66"/>
  <c r="O12" i="66"/>
  <c r="N12" i="66"/>
  <c r="Q12" i="66" s="1"/>
  <c r="J12" i="66"/>
  <c r="I12" i="66"/>
  <c r="H12" i="66"/>
  <c r="Z11" i="66"/>
  <c r="V11" i="66"/>
  <c r="U11" i="66"/>
  <c r="N11" i="66"/>
  <c r="I11" i="66"/>
  <c r="H11" i="66"/>
  <c r="Z10" i="66"/>
  <c r="V10" i="66"/>
  <c r="U10" i="66"/>
  <c r="N10" i="66"/>
  <c r="I10" i="66"/>
  <c r="H10" i="66"/>
  <c r="Q7" i="66"/>
  <c r="H14" i="62"/>
  <c r="I14" i="62"/>
  <c r="N14" i="62"/>
  <c r="O14" i="62" s="1"/>
  <c r="T14" i="62"/>
  <c r="U14" i="62"/>
  <c r="V14" i="62"/>
  <c r="Z14" i="62"/>
  <c r="H12" i="62"/>
  <c r="I12" i="62"/>
  <c r="N12" i="62"/>
  <c r="O12" i="62" s="1"/>
  <c r="T12" i="62" s="1"/>
  <c r="U12" i="62"/>
  <c r="V12" i="62"/>
  <c r="Z12" i="62"/>
  <c r="H13" i="62"/>
  <c r="I13" i="62"/>
  <c r="U13" i="62"/>
  <c r="V13" i="62"/>
  <c r="Z13" i="62"/>
  <c r="N13" i="62" s="1"/>
  <c r="O10" i="63"/>
  <c r="Z19" i="65"/>
  <c r="V19" i="65"/>
  <c r="U19" i="65"/>
  <c r="T19" i="65"/>
  <c r="N19" i="65"/>
  <c r="Q19" i="65" s="1"/>
  <c r="J19" i="65"/>
  <c r="I19" i="65"/>
  <c r="H19" i="65"/>
  <c r="Z18" i="65"/>
  <c r="V18" i="65"/>
  <c r="U18" i="65"/>
  <c r="T18" i="65"/>
  <c r="N18" i="65"/>
  <c r="Q18" i="65" s="1"/>
  <c r="J18" i="65"/>
  <c r="I18" i="65"/>
  <c r="H18" i="65"/>
  <c r="Z17" i="65"/>
  <c r="V17" i="65"/>
  <c r="U17" i="65"/>
  <c r="T17" i="65"/>
  <c r="N17" i="65"/>
  <c r="Q17" i="65" s="1"/>
  <c r="J17" i="65"/>
  <c r="I17" i="65"/>
  <c r="H17" i="65"/>
  <c r="Z16" i="65"/>
  <c r="V16" i="65"/>
  <c r="U16" i="65"/>
  <c r="T16" i="65"/>
  <c r="Q16" i="65"/>
  <c r="N16" i="65"/>
  <c r="O16" i="65" s="1"/>
  <c r="J16" i="65"/>
  <c r="I16" i="65"/>
  <c r="H16" i="65"/>
  <c r="Z14" i="65"/>
  <c r="V14" i="65"/>
  <c r="U14" i="65"/>
  <c r="T14" i="65"/>
  <c r="N14" i="65"/>
  <c r="Q14" i="65" s="1"/>
  <c r="I14" i="65"/>
  <c r="H14" i="65"/>
  <c r="Z13" i="65"/>
  <c r="V13" i="65"/>
  <c r="U13" i="65"/>
  <c r="N13" i="65"/>
  <c r="O13" i="65" s="1"/>
  <c r="T13" i="65" s="1"/>
  <c r="I13" i="65"/>
  <c r="H13" i="65"/>
  <c r="Z12" i="65"/>
  <c r="V12" i="65"/>
  <c r="U12" i="65"/>
  <c r="N12" i="65"/>
  <c r="I12" i="65"/>
  <c r="H12" i="65"/>
  <c r="Z11" i="65"/>
  <c r="V11" i="65"/>
  <c r="U11" i="65"/>
  <c r="N11" i="65"/>
  <c r="I11" i="65"/>
  <c r="H11" i="65"/>
  <c r="Z10" i="65"/>
  <c r="V10" i="65"/>
  <c r="U10" i="65"/>
  <c r="N10" i="65"/>
  <c r="I10" i="65"/>
  <c r="H10" i="65"/>
  <c r="Q7" i="65"/>
  <c r="Z18" i="64"/>
  <c r="V18" i="64"/>
  <c r="U18" i="64"/>
  <c r="N18" i="64"/>
  <c r="O18" i="64" s="1"/>
  <c r="T18" i="64" s="1"/>
  <c r="I18" i="64"/>
  <c r="J18" i="64" s="1"/>
  <c r="H18" i="64"/>
  <c r="Z17" i="64"/>
  <c r="V17" i="64"/>
  <c r="U17" i="64"/>
  <c r="N17" i="64"/>
  <c r="I17" i="64"/>
  <c r="J17" i="64" s="1"/>
  <c r="H17" i="64"/>
  <c r="Z16" i="64"/>
  <c r="V16" i="64"/>
  <c r="U16" i="64"/>
  <c r="T16" i="64"/>
  <c r="N16" i="64"/>
  <c r="Q16" i="64" s="1"/>
  <c r="I16" i="64"/>
  <c r="H16" i="64"/>
  <c r="Z15" i="64"/>
  <c r="V15" i="64"/>
  <c r="U15" i="64"/>
  <c r="T15" i="64"/>
  <c r="N15" i="64"/>
  <c r="Q15" i="64" s="1"/>
  <c r="I15" i="64"/>
  <c r="H15" i="64"/>
  <c r="Z14" i="64"/>
  <c r="V14" i="64"/>
  <c r="U14" i="64"/>
  <c r="T14" i="64"/>
  <c r="N14" i="64"/>
  <c r="I14" i="64"/>
  <c r="J14" i="64" s="1"/>
  <c r="H14" i="64"/>
  <c r="Z13" i="64"/>
  <c r="V13" i="64"/>
  <c r="U13" i="64"/>
  <c r="T13" i="64"/>
  <c r="N13" i="64"/>
  <c r="Q13" i="64" s="1"/>
  <c r="I13" i="64"/>
  <c r="J13" i="64" s="1"/>
  <c r="H13" i="64"/>
  <c r="Z12" i="64"/>
  <c r="V12" i="64"/>
  <c r="U12" i="64"/>
  <c r="N12" i="64"/>
  <c r="I12" i="64"/>
  <c r="H12" i="64"/>
  <c r="Z11" i="64"/>
  <c r="V11" i="64"/>
  <c r="U11" i="64"/>
  <c r="T11" i="64"/>
  <c r="N11" i="64"/>
  <c r="O11" i="64" s="1"/>
  <c r="I11" i="64"/>
  <c r="J11" i="64" s="1"/>
  <c r="H11" i="64"/>
  <c r="Z10" i="64"/>
  <c r="V10" i="64"/>
  <c r="U10" i="64"/>
  <c r="N10" i="64"/>
  <c r="I10" i="64"/>
  <c r="J10" i="64" s="1"/>
  <c r="H10" i="64"/>
  <c r="Q7" i="64"/>
  <c r="Z20" i="63"/>
  <c r="V20" i="63"/>
  <c r="U20" i="63"/>
  <c r="T20" i="63"/>
  <c r="N20" i="63"/>
  <c r="Q20" i="63" s="1"/>
  <c r="J20" i="63"/>
  <c r="I20" i="63"/>
  <c r="H20" i="63"/>
  <c r="Z19" i="63"/>
  <c r="V19" i="63"/>
  <c r="U19" i="63"/>
  <c r="T19" i="63"/>
  <c r="O19" i="63"/>
  <c r="N19" i="63"/>
  <c r="Q19" i="63" s="1"/>
  <c r="J19" i="63"/>
  <c r="I19" i="63"/>
  <c r="H19" i="63"/>
  <c r="Z18" i="63"/>
  <c r="V18" i="63"/>
  <c r="U18" i="63"/>
  <c r="T18" i="63"/>
  <c r="N18" i="63"/>
  <c r="Q18" i="63" s="1"/>
  <c r="J18" i="63"/>
  <c r="I18" i="63"/>
  <c r="H18" i="63"/>
  <c r="Z17" i="63"/>
  <c r="V17" i="63"/>
  <c r="U17" i="63"/>
  <c r="T17" i="63"/>
  <c r="O17" i="63"/>
  <c r="N17" i="63"/>
  <c r="Q17" i="63" s="1"/>
  <c r="J17" i="63"/>
  <c r="I17" i="63"/>
  <c r="H17" i="63"/>
  <c r="Z16" i="63"/>
  <c r="V16" i="63"/>
  <c r="U16" i="63"/>
  <c r="T16" i="63"/>
  <c r="N16" i="63"/>
  <c r="Q16" i="63" s="1"/>
  <c r="J16" i="63"/>
  <c r="I16" i="63"/>
  <c r="H16" i="63"/>
  <c r="Z15" i="63"/>
  <c r="V15" i="63"/>
  <c r="U15" i="63"/>
  <c r="T15" i="63"/>
  <c r="O15" i="63"/>
  <c r="N15" i="63"/>
  <c r="Q15" i="63" s="1"/>
  <c r="J15" i="63"/>
  <c r="I15" i="63"/>
  <c r="H15" i="63"/>
  <c r="Z14" i="63"/>
  <c r="V14" i="63"/>
  <c r="U14" i="63"/>
  <c r="T14" i="63"/>
  <c r="Q14" i="63"/>
  <c r="N14" i="63"/>
  <c r="O14" i="63" s="1"/>
  <c r="J14" i="63"/>
  <c r="I14" i="63"/>
  <c r="H14" i="63"/>
  <c r="Z13" i="63"/>
  <c r="V13" i="63"/>
  <c r="U13" i="63"/>
  <c r="T13" i="63"/>
  <c r="O13" i="63"/>
  <c r="N13" i="63"/>
  <c r="Q13" i="63" s="1"/>
  <c r="J13" i="63"/>
  <c r="I13" i="63"/>
  <c r="H13" i="63"/>
  <c r="Z12" i="63"/>
  <c r="V12" i="63"/>
  <c r="U12" i="63"/>
  <c r="T12" i="63"/>
  <c r="Q12" i="63"/>
  <c r="N12" i="63"/>
  <c r="O12" i="63" s="1"/>
  <c r="J12" i="63"/>
  <c r="I12" i="63"/>
  <c r="H12" i="63"/>
  <c r="Z11" i="63"/>
  <c r="V11" i="63"/>
  <c r="U11" i="63"/>
  <c r="T11" i="63"/>
  <c r="O11" i="63"/>
  <c r="N11" i="63"/>
  <c r="Q11" i="63" s="1"/>
  <c r="J11" i="63"/>
  <c r="I11" i="63"/>
  <c r="H11" i="63"/>
  <c r="Z10" i="63"/>
  <c r="V10" i="63"/>
  <c r="U10" i="63"/>
  <c r="T10" i="63"/>
  <c r="N10" i="63"/>
  <c r="I10" i="63"/>
  <c r="H10" i="63"/>
  <c r="Q7" i="63"/>
  <c r="Z18" i="62"/>
  <c r="V18" i="62"/>
  <c r="U18" i="62"/>
  <c r="T18" i="62"/>
  <c r="N18" i="62"/>
  <c r="Q18" i="62" s="1"/>
  <c r="J18" i="62"/>
  <c r="I18" i="62"/>
  <c r="H18" i="62"/>
  <c r="Z17" i="62"/>
  <c r="V17" i="62"/>
  <c r="U17" i="62"/>
  <c r="T17" i="62"/>
  <c r="N17" i="62"/>
  <c r="Q17" i="62" s="1"/>
  <c r="J17" i="62"/>
  <c r="I17" i="62"/>
  <c r="H17" i="62"/>
  <c r="Z16" i="62"/>
  <c r="V16" i="62"/>
  <c r="U16" i="62"/>
  <c r="T16" i="62"/>
  <c r="N16" i="62"/>
  <c r="Q16" i="62" s="1"/>
  <c r="J16" i="62"/>
  <c r="I16" i="62"/>
  <c r="H16" i="62"/>
  <c r="Z15" i="62"/>
  <c r="V15" i="62"/>
  <c r="U15" i="62"/>
  <c r="T15" i="62"/>
  <c r="N15" i="62"/>
  <c r="Q15" i="62" s="1"/>
  <c r="J15" i="62"/>
  <c r="I15" i="62"/>
  <c r="H15" i="62"/>
  <c r="Z10" i="62"/>
  <c r="V10" i="62"/>
  <c r="U10" i="62"/>
  <c r="N10" i="62"/>
  <c r="I10" i="62"/>
  <c r="H10" i="62"/>
  <c r="Q7" i="62"/>
  <c r="Z17" i="61"/>
  <c r="V17" i="61"/>
  <c r="U17" i="61"/>
  <c r="T17" i="61"/>
  <c r="N17" i="61"/>
  <c r="Q17" i="61" s="1"/>
  <c r="J17" i="61"/>
  <c r="I17" i="61"/>
  <c r="H17" i="61"/>
  <c r="Z16" i="61"/>
  <c r="V16" i="61"/>
  <c r="U16" i="61"/>
  <c r="T16" i="61"/>
  <c r="N16" i="61"/>
  <c r="Q16" i="61" s="1"/>
  <c r="J16" i="61"/>
  <c r="I16" i="61"/>
  <c r="H16" i="61"/>
  <c r="Z15" i="61"/>
  <c r="V15" i="61"/>
  <c r="U15" i="61"/>
  <c r="T15" i="61"/>
  <c r="N15" i="61"/>
  <c r="Q15" i="61" s="1"/>
  <c r="J15" i="61"/>
  <c r="I15" i="61"/>
  <c r="H15" i="61"/>
  <c r="Z14" i="61"/>
  <c r="V14" i="61"/>
  <c r="U14" i="61"/>
  <c r="N14" i="61"/>
  <c r="O14" i="61" s="1"/>
  <c r="T14" i="61" s="1"/>
  <c r="I14" i="61"/>
  <c r="H14" i="61"/>
  <c r="Z13" i="61"/>
  <c r="V13" i="61"/>
  <c r="U13" i="61"/>
  <c r="N13" i="61"/>
  <c r="I13" i="61"/>
  <c r="H13" i="61"/>
  <c r="Z12" i="61"/>
  <c r="V12" i="61"/>
  <c r="U12" i="61"/>
  <c r="N12" i="61"/>
  <c r="I12" i="61"/>
  <c r="H12" i="61"/>
  <c r="Z11" i="61"/>
  <c r="V11" i="61"/>
  <c r="U11" i="61"/>
  <c r="T11" i="61"/>
  <c r="N11" i="61"/>
  <c r="O11" i="61" s="1"/>
  <c r="I11" i="61"/>
  <c r="H11" i="61"/>
  <c r="Z10" i="61"/>
  <c r="V10" i="61"/>
  <c r="U10" i="61"/>
  <c r="N10" i="61"/>
  <c r="I10" i="61"/>
  <c r="H10" i="61"/>
  <c r="Q7" i="61"/>
  <c r="Z19" i="60"/>
  <c r="V19" i="60"/>
  <c r="U19" i="60"/>
  <c r="T19" i="60"/>
  <c r="N19" i="60"/>
  <c r="Q19" i="60" s="1"/>
  <c r="J19" i="60"/>
  <c r="I19" i="60"/>
  <c r="H19" i="60"/>
  <c r="Z18" i="60"/>
  <c r="V18" i="60"/>
  <c r="U18" i="60"/>
  <c r="T18" i="60"/>
  <c r="N18" i="60"/>
  <c r="Q18" i="60" s="1"/>
  <c r="J18" i="60"/>
  <c r="I18" i="60"/>
  <c r="H18" i="60"/>
  <c r="Z17" i="60"/>
  <c r="V17" i="60"/>
  <c r="U17" i="60"/>
  <c r="T17" i="60"/>
  <c r="N17" i="60"/>
  <c r="Q17" i="60" s="1"/>
  <c r="J17" i="60"/>
  <c r="I17" i="60"/>
  <c r="H17" i="60"/>
  <c r="Z16" i="60"/>
  <c r="V16" i="60"/>
  <c r="U16" i="60"/>
  <c r="T16" i="60"/>
  <c r="Q16" i="60"/>
  <c r="O16" i="60"/>
  <c r="N16" i="60"/>
  <c r="J16" i="60"/>
  <c r="I16" i="60"/>
  <c r="H16" i="60"/>
  <c r="Z15" i="60"/>
  <c r="V15" i="60"/>
  <c r="U15" i="60"/>
  <c r="T15" i="60"/>
  <c r="N15" i="60"/>
  <c r="Q15" i="60" s="1"/>
  <c r="J15" i="60"/>
  <c r="I15" i="60"/>
  <c r="H15" i="60"/>
  <c r="Z14" i="60"/>
  <c r="V14" i="60"/>
  <c r="U14" i="60"/>
  <c r="N14" i="60"/>
  <c r="Z13" i="60"/>
  <c r="V13" i="60"/>
  <c r="U13" i="60"/>
  <c r="N13" i="60"/>
  <c r="I13" i="60"/>
  <c r="H13" i="60"/>
  <c r="Z12" i="60"/>
  <c r="V12" i="60"/>
  <c r="U12" i="60"/>
  <c r="N12" i="60"/>
  <c r="I12" i="60"/>
  <c r="H12" i="60"/>
  <c r="N11" i="60"/>
  <c r="V11" i="60"/>
  <c r="U11" i="60"/>
  <c r="I11" i="60"/>
  <c r="H11" i="60"/>
  <c r="Z10" i="60"/>
  <c r="V10" i="60"/>
  <c r="U10" i="60"/>
  <c r="T10" i="60"/>
  <c r="N10" i="60"/>
  <c r="Q10" i="60" s="1"/>
  <c r="J10" i="60"/>
  <c r="I10" i="60"/>
  <c r="H10" i="60"/>
  <c r="Q7" i="60"/>
  <c r="Z14" i="59"/>
  <c r="V14" i="59"/>
  <c r="U14" i="59"/>
  <c r="N14" i="59"/>
  <c r="I14" i="59"/>
  <c r="H14" i="59"/>
  <c r="Z20" i="59"/>
  <c r="V20" i="59"/>
  <c r="U20" i="59"/>
  <c r="T20" i="59"/>
  <c r="N20" i="59"/>
  <c r="Q20" i="59" s="1"/>
  <c r="J20" i="59"/>
  <c r="I20" i="59"/>
  <c r="H20" i="59"/>
  <c r="Z19" i="59"/>
  <c r="V19" i="59"/>
  <c r="U19" i="59"/>
  <c r="T19" i="59"/>
  <c r="N19" i="59"/>
  <c r="Q19" i="59" s="1"/>
  <c r="J19" i="59"/>
  <c r="I19" i="59"/>
  <c r="H19" i="59"/>
  <c r="Z18" i="59"/>
  <c r="V18" i="59"/>
  <c r="U18" i="59"/>
  <c r="T18" i="59"/>
  <c r="N18" i="59"/>
  <c r="O18" i="59" s="1"/>
  <c r="J18" i="59"/>
  <c r="I18" i="59"/>
  <c r="H18" i="59"/>
  <c r="Z17" i="59"/>
  <c r="V17" i="59"/>
  <c r="U17" i="59"/>
  <c r="T17" i="59"/>
  <c r="Q17" i="59"/>
  <c r="N17" i="59"/>
  <c r="O17" i="59" s="1"/>
  <c r="J17" i="59"/>
  <c r="I17" i="59"/>
  <c r="H17" i="59"/>
  <c r="Z16" i="59"/>
  <c r="V16" i="59"/>
  <c r="U16" i="59"/>
  <c r="T16" i="59"/>
  <c r="N16" i="59"/>
  <c r="O16" i="59" s="1"/>
  <c r="J16" i="59"/>
  <c r="I16" i="59"/>
  <c r="H16" i="59"/>
  <c r="Z15" i="59"/>
  <c r="V15" i="59"/>
  <c r="U15" i="59"/>
  <c r="T15" i="59"/>
  <c r="N15" i="59"/>
  <c r="Q15" i="59" s="1"/>
  <c r="I15" i="59"/>
  <c r="H15" i="59"/>
  <c r="Z13" i="59"/>
  <c r="V13" i="59"/>
  <c r="U13" i="59"/>
  <c r="N13" i="59"/>
  <c r="I13" i="59"/>
  <c r="H13" i="59"/>
  <c r="Z12" i="59"/>
  <c r="V12" i="59"/>
  <c r="U12" i="59"/>
  <c r="N12" i="59"/>
  <c r="O12" i="59" s="1"/>
  <c r="T12" i="59" s="1"/>
  <c r="I12" i="59"/>
  <c r="H12" i="59"/>
  <c r="Z11" i="59"/>
  <c r="V11" i="59"/>
  <c r="U11" i="59"/>
  <c r="N11" i="59"/>
  <c r="I11" i="59"/>
  <c r="H11" i="59"/>
  <c r="Z10" i="59"/>
  <c r="V10" i="59"/>
  <c r="U10" i="59"/>
  <c r="T10" i="59"/>
  <c r="N10" i="59"/>
  <c r="O10" i="59" s="1"/>
  <c r="I10" i="59"/>
  <c r="H10" i="59"/>
  <c r="Q7" i="59"/>
  <c r="W15" i="57"/>
  <c r="P15" i="57"/>
  <c r="S15" i="57" s="1"/>
  <c r="N15" i="57"/>
  <c r="Q15" i="57" s="1"/>
  <c r="J15" i="57"/>
  <c r="H15" i="57"/>
  <c r="K15" i="57" s="1"/>
  <c r="W14" i="57"/>
  <c r="P14" i="57"/>
  <c r="S14" i="57" s="1"/>
  <c r="N14" i="57"/>
  <c r="Q14" i="57" s="1"/>
  <c r="J14" i="57"/>
  <c r="H14" i="57"/>
  <c r="K14" i="57" s="1"/>
  <c r="W13" i="57"/>
  <c r="P13" i="57"/>
  <c r="S13" i="57" s="1"/>
  <c r="N13" i="57"/>
  <c r="Q13" i="57" s="1"/>
  <c r="J13" i="57"/>
  <c r="H13" i="57"/>
  <c r="K13" i="57" s="1"/>
  <c r="W12" i="57"/>
  <c r="P12" i="57"/>
  <c r="S12" i="57" s="1"/>
  <c r="N12" i="57"/>
  <c r="Q12" i="57" s="1"/>
  <c r="J12" i="57"/>
  <c r="H12" i="57"/>
  <c r="K12" i="57" s="1"/>
  <c r="W14" i="54"/>
  <c r="P14" i="54"/>
  <c r="N14" i="54"/>
  <c r="Q14" i="54" s="1"/>
  <c r="J14" i="54"/>
  <c r="H14" i="54"/>
  <c r="K14" i="54" s="1"/>
  <c r="W13" i="54"/>
  <c r="P13" i="54"/>
  <c r="N13" i="54"/>
  <c r="Q13" i="54" s="1"/>
  <c r="J13" i="54"/>
  <c r="H13" i="54"/>
  <c r="K13" i="54" s="1"/>
  <c r="W11" i="58"/>
  <c r="P11" i="58"/>
  <c r="N11" i="58"/>
  <c r="Q11" i="58" s="1"/>
  <c r="J11" i="58"/>
  <c r="H11" i="58"/>
  <c r="K11" i="58" s="1"/>
  <c r="W10" i="58"/>
  <c r="P10" i="58"/>
  <c r="N10" i="58"/>
  <c r="Q10" i="58" s="1"/>
  <c r="J10" i="58"/>
  <c r="H10" i="58"/>
  <c r="K10" i="58" s="1"/>
  <c r="W9" i="58"/>
  <c r="W8" i="58"/>
  <c r="P9" i="58"/>
  <c r="N9" i="58"/>
  <c r="Q9" i="58" s="1"/>
  <c r="J9" i="58"/>
  <c r="H9" i="58"/>
  <c r="K9" i="58" s="1"/>
  <c r="W7" i="58"/>
  <c r="P8" i="58"/>
  <c r="N8" i="58"/>
  <c r="Q8" i="58" s="1"/>
  <c r="J8" i="58"/>
  <c r="H8" i="58"/>
  <c r="K8" i="58" s="1"/>
  <c r="W11" i="57"/>
  <c r="P11" i="57"/>
  <c r="N11" i="57"/>
  <c r="Q11" i="57" s="1"/>
  <c r="J11" i="57"/>
  <c r="H11" i="57"/>
  <c r="K11" i="57" s="1"/>
  <c r="W10" i="57"/>
  <c r="P10" i="57"/>
  <c r="N10" i="57"/>
  <c r="Q10" i="57" s="1"/>
  <c r="J10" i="57"/>
  <c r="H10" i="57"/>
  <c r="K10" i="57" s="1"/>
  <c r="W9" i="57"/>
  <c r="P9" i="57"/>
  <c r="N9" i="57"/>
  <c r="Q9" i="57" s="1"/>
  <c r="J9" i="57"/>
  <c r="H9" i="57"/>
  <c r="K9" i="57" s="1"/>
  <c r="W8" i="57"/>
  <c r="P8" i="57"/>
  <c r="N8" i="57"/>
  <c r="Q8" i="57" s="1"/>
  <c r="J8" i="57"/>
  <c r="H8" i="57"/>
  <c r="K8" i="57" s="1"/>
  <c r="W7" i="57"/>
  <c r="W12" i="54"/>
  <c r="P12" i="54"/>
  <c r="S12" i="54" s="1"/>
  <c r="N12" i="54"/>
  <c r="Q12" i="54" s="1"/>
  <c r="J12" i="54"/>
  <c r="H12" i="54"/>
  <c r="K12" i="54" s="1"/>
  <c r="W11" i="54"/>
  <c r="P11" i="54"/>
  <c r="N11" i="54"/>
  <c r="Q11" i="54" s="1"/>
  <c r="J11" i="54"/>
  <c r="H11" i="54"/>
  <c r="K11" i="54" s="1"/>
  <c r="W10" i="54"/>
  <c r="P10" i="54"/>
  <c r="S10" i="54" s="1"/>
  <c r="N10" i="54"/>
  <c r="Q10" i="54" s="1"/>
  <c r="J10" i="54"/>
  <c r="H10" i="54"/>
  <c r="K10" i="54" s="1"/>
  <c r="W9" i="54"/>
  <c r="P9" i="54"/>
  <c r="N9" i="54"/>
  <c r="Q9" i="54" s="1"/>
  <c r="J9" i="54"/>
  <c r="H9" i="54"/>
  <c r="K9" i="54" s="1"/>
  <c r="W8" i="54"/>
  <c r="P8" i="54"/>
  <c r="N8" i="54"/>
  <c r="Q8" i="54" s="1"/>
  <c r="J8" i="54"/>
  <c r="H8" i="54"/>
  <c r="K8" i="54" s="1"/>
  <c r="W13" i="53"/>
  <c r="P13" i="53"/>
  <c r="N13" i="53"/>
  <c r="Q13" i="53" s="1"/>
  <c r="J13" i="53"/>
  <c r="H13" i="53"/>
  <c r="K13" i="53" s="1"/>
  <c r="W12" i="53"/>
  <c r="P12" i="53"/>
  <c r="N12" i="53"/>
  <c r="Q12" i="53" s="1"/>
  <c r="H12" i="53"/>
  <c r="K12" i="53" s="1"/>
  <c r="W11" i="53"/>
  <c r="P11" i="53"/>
  <c r="N11" i="53"/>
  <c r="Q11" i="53" s="1"/>
  <c r="J11" i="53"/>
  <c r="H11" i="53"/>
  <c r="K11" i="53" s="1"/>
  <c r="W10" i="53"/>
  <c r="P10" i="53"/>
  <c r="N10" i="53"/>
  <c r="Q10" i="53" s="1"/>
  <c r="J10" i="53"/>
  <c r="H10" i="53"/>
  <c r="K10" i="53" s="1"/>
  <c r="W9" i="53"/>
  <c r="P9" i="53"/>
  <c r="N9" i="53"/>
  <c r="Q9" i="53" s="1"/>
  <c r="H9" i="53"/>
  <c r="K9" i="53" s="1"/>
  <c r="W8" i="53"/>
  <c r="P8" i="53"/>
  <c r="N8" i="53"/>
  <c r="Q8" i="53" s="1"/>
  <c r="H8" i="53"/>
  <c r="K8" i="53" s="1"/>
  <c r="W7" i="53"/>
  <c r="P7" i="53"/>
  <c r="N7" i="53"/>
  <c r="Q7" i="53" s="1"/>
  <c r="J7" i="53"/>
  <c r="K7" i="53"/>
  <c r="P7" i="58"/>
  <c r="N7" i="58"/>
  <c r="Q7" i="58" s="1"/>
  <c r="J7" i="58"/>
  <c r="H7" i="58"/>
  <c r="K7" i="58" s="1"/>
  <c r="P7" i="57"/>
  <c r="N7" i="57"/>
  <c r="Q7" i="57" s="1"/>
  <c r="J7" i="57"/>
  <c r="H7" i="57"/>
  <c r="K7" i="57" s="1"/>
  <c r="S4" i="57"/>
  <c r="W11" i="56"/>
  <c r="P11" i="56"/>
  <c r="N11" i="56"/>
  <c r="Q11" i="56" s="1"/>
  <c r="J11" i="56"/>
  <c r="H11" i="56"/>
  <c r="K11" i="56" s="1"/>
  <c r="W10" i="56"/>
  <c r="P10" i="56"/>
  <c r="S10" i="56" s="1"/>
  <c r="N10" i="56"/>
  <c r="Q10" i="56" s="1"/>
  <c r="J10" i="56"/>
  <c r="H10" i="56"/>
  <c r="K10" i="56" s="1"/>
  <c r="W9" i="56"/>
  <c r="P9" i="56"/>
  <c r="N9" i="56"/>
  <c r="Q9" i="56" s="1"/>
  <c r="J9" i="56"/>
  <c r="H9" i="56"/>
  <c r="K9" i="56" s="1"/>
  <c r="W8" i="56"/>
  <c r="P8" i="56"/>
  <c r="S8" i="56" s="1"/>
  <c r="N8" i="56"/>
  <c r="Q8" i="56" s="1"/>
  <c r="J8" i="56"/>
  <c r="H8" i="56"/>
  <c r="K8" i="56" s="1"/>
  <c r="W7" i="56"/>
  <c r="P7" i="56"/>
  <c r="N7" i="56"/>
  <c r="Q7" i="56" s="1"/>
  <c r="J7" i="56"/>
  <c r="H7" i="56"/>
  <c r="K7" i="56" s="1"/>
  <c r="S4" i="56"/>
  <c r="W16" i="55"/>
  <c r="Q16" i="55"/>
  <c r="P16" i="55"/>
  <c r="S16" i="55" s="1"/>
  <c r="N16" i="55"/>
  <c r="J16" i="55"/>
  <c r="H16" i="55"/>
  <c r="K16" i="55" s="1"/>
  <c r="W15" i="55"/>
  <c r="Q15" i="55"/>
  <c r="P15" i="55"/>
  <c r="S15" i="55" s="1"/>
  <c r="N15" i="55"/>
  <c r="J15" i="55"/>
  <c r="H15" i="55"/>
  <c r="K15" i="55" s="1"/>
  <c r="W14" i="55"/>
  <c r="Q14" i="55"/>
  <c r="P14" i="55"/>
  <c r="S14" i="55" s="1"/>
  <c r="N14" i="55"/>
  <c r="J14" i="55"/>
  <c r="H14" i="55"/>
  <c r="K14" i="55" s="1"/>
  <c r="W13" i="55"/>
  <c r="Q13" i="55"/>
  <c r="P13" i="55"/>
  <c r="S13" i="55" s="1"/>
  <c r="N13" i="55"/>
  <c r="J13" i="55"/>
  <c r="H13" i="55"/>
  <c r="K13" i="55" s="1"/>
  <c r="W12" i="55"/>
  <c r="Q12" i="55"/>
  <c r="P12" i="55"/>
  <c r="S12" i="55" s="1"/>
  <c r="N12" i="55"/>
  <c r="J12" i="55"/>
  <c r="H12" i="55"/>
  <c r="K12" i="55" s="1"/>
  <c r="W11" i="55"/>
  <c r="Q11" i="55"/>
  <c r="S11" i="55"/>
  <c r="N11" i="55"/>
  <c r="J11" i="55"/>
  <c r="H11" i="55"/>
  <c r="K11" i="55" s="1"/>
  <c r="W10" i="55"/>
  <c r="Q10" i="55"/>
  <c r="P10" i="55"/>
  <c r="S10" i="55" s="1"/>
  <c r="N10" i="55"/>
  <c r="J10" i="55"/>
  <c r="H10" i="55"/>
  <c r="K10" i="55" s="1"/>
  <c r="W9" i="55"/>
  <c r="Q9" i="55"/>
  <c r="P9" i="55"/>
  <c r="S9" i="55" s="1"/>
  <c r="N9" i="55"/>
  <c r="J9" i="55"/>
  <c r="K9" i="55"/>
  <c r="W8" i="55"/>
  <c r="P8" i="55"/>
  <c r="N8" i="55"/>
  <c r="Q8" i="55" s="1"/>
  <c r="J8" i="55"/>
  <c r="H8" i="55"/>
  <c r="K8" i="55" s="1"/>
  <c r="W7" i="55"/>
  <c r="P7" i="55"/>
  <c r="N7" i="55"/>
  <c r="Q7" i="55" s="1"/>
  <c r="J7" i="55"/>
  <c r="H7" i="55"/>
  <c r="K7" i="55" s="1"/>
  <c r="S4" i="55"/>
  <c r="W7" i="54"/>
  <c r="P7" i="54"/>
  <c r="N7" i="54"/>
  <c r="Q7" i="54" s="1"/>
  <c r="J7" i="54"/>
  <c r="H7" i="54"/>
  <c r="K7" i="54" s="1"/>
  <c r="S4" i="54"/>
  <c r="S4" i="53"/>
  <c r="W16" i="52"/>
  <c r="S16" i="52"/>
  <c r="P16" i="52"/>
  <c r="N16" i="52"/>
  <c r="Q16" i="52" s="1"/>
  <c r="K16" i="52"/>
  <c r="J16" i="52"/>
  <c r="H16" i="52"/>
  <c r="W15" i="52"/>
  <c r="S15" i="52"/>
  <c r="P15" i="52"/>
  <c r="N15" i="52"/>
  <c r="Q15" i="52" s="1"/>
  <c r="K15" i="52"/>
  <c r="J15" i="52"/>
  <c r="H15" i="52"/>
  <c r="W14" i="52"/>
  <c r="S14" i="52"/>
  <c r="P14" i="52"/>
  <c r="N14" i="52"/>
  <c r="Q14" i="52" s="1"/>
  <c r="K14" i="52"/>
  <c r="J14" i="52"/>
  <c r="H14" i="52"/>
  <c r="W13" i="52"/>
  <c r="S13" i="52"/>
  <c r="P13" i="52"/>
  <c r="N13" i="52"/>
  <c r="Q13" i="52" s="1"/>
  <c r="K13" i="52"/>
  <c r="J13" i="52"/>
  <c r="H13" i="52"/>
  <c r="W12" i="52"/>
  <c r="S12" i="52"/>
  <c r="P12" i="52"/>
  <c r="N12" i="52"/>
  <c r="Q12" i="52" s="1"/>
  <c r="K12" i="52"/>
  <c r="J12" i="52"/>
  <c r="H12" i="52"/>
  <c r="W11" i="52"/>
  <c r="S11" i="52"/>
  <c r="P11" i="52"/>
  <c r="N11" i="52"/>
  <c r="Q11" i="52" s="1"/>
  <c r="K11" i="52"/>
  <c r="J11" i="52"/>
  <c r="H11" i="52"/>
  <c r="W9" i="52"/>
  <c r="P9" i="52"/>
  <c r="S9" i="52" s="1"/>
  <c r="N9" i="52"/>
  <c r="Q9" i="52" s="1"/>
  <c r="J9" i="52"/>
  <c r="H9" i="52"/>
  <c r="K9" i="52" s="1"/>
  <c r="W8" i="52"/>
  <c r="P8" i="52"/>
  <c r="N8" i="52"/>
  <c r="Q8" i="52" s="1"/>
  <c r="J8" i="52"/>
  <c r="H8" i="52"/>
  <c r="K8" i="52" s="1"/>
  <c r="W7" i="52"/>
  <c r="P7" i="52"/>
  <c r="N7" i="52"/>
  <c r="Q7" i="52" s="1"/>
  <c r="J7" i="52"/>
  <c r="H7" i="52"/>
  <c r="K7" i="52" s="1"/>
  <c r="S4" i="52"/>
  <c r="W12" i="51"/>
  <c r="P12" i="51"/>
  <c r="N12" i="51"/>
  <c r="Q12" i="51" s="1"/>
  <c r="J12" i="51"/>
  <c r="H12" i="51"/>
  <c r="K12" i="51" s="1"/>
  <c r="W11" i="51"/>
  <c r="P11" i="51"/>
  <c r="N11" i="51"/>
  <c r="Q11" i="51" s="1"/>
  <c r="J11" i="51"/>
  <c r="H11" i="51"/>
  <c r="K11" i="51" s="1"/>
  <c r="W10" i="51"/>
  <c r="P10" i="51"/>
  <c r="N10" i="51"/>
  <c r="Q10" i="51" s="1"/>
  <c r="J10" i="51"/>
  <c r="H10" i="51"/>
  <c r="K10" i="51" s="1"/>
  <c r="W9" i="51"/>
  <c r="P9" i="51"/>
  <c r="N9" i="51"/>
  <c r="Q9" i="51" s="1"/>
  <c r="J9" i="51"/>
  <c r="H9" i="51"/>
  <c r="K9" i="51" s="1"/>
  <c r="W8" i="51"/>
  <c r="P8" i="51"/>
  <c r="N8" i="51"/>
  <c r="Q8" i="51" s="1"/>
  <c r="J8" i="51"/>
  <c r="H8" i="51"/>
  <c r="K8" i="51" s="1"/>
  <c r="W7" i="51"/>
  <c r="P7" i="51"/>
  <c r="N7" i="51"/>
  <c r="Q7" i="51" s="1"/>
  <c r="J7" i="51"/>
  <c r="H7" i="51"/>
  <c r="K7" i="51" s="1"/>
  <c r="S4" i="51"/>
  <c r="W13" i="50"/>
  <c r="P13" i="50"/>
  <c r="N13" i="50"/>
  <c r="Q13" i="50" s="1"/>
  <c r="J13" i="50"/>
  <c r="H13" i="50"/>
  <c r="K13" i="50" s="1"/>
  <c r="W12" i="50"/>
  <c r="P12" i="50"/>
  <c r="N12" i="50"/>
  <c r="Q12" i="50" s="1"/>
  <c r="J12" i="50"/>
  <c r="H12" i="50"/>
  <c r="K12" i="50" s="1"/>
  <c r="W11" i="50"/>
  <c r="P11" i="50"/>
  <c r="N11" i="50"/>
  <c r="Q11" i="50" s="1"/>
  <c r="J11" i="50"/>
  <c r="H11" i="50"/>
  <c r="K11" i="50" s="1"/>
  <c r="W10" i="50"/>
  <c r="P10" i="50"/>
  <c r="N10" i="50"/>
  <c r="Q10" i="50" s="1"/>
  <c r="J10" i="50"/>
  <c r="H10" i="50"/>
  <c r="K10" i="50" s="1"/>
  <c r="W9" i="50"/>
  <c r="P9" i="50"/>
  <c r="N9" i="50"/>
  <c r="Q9" i="50" s="1"/>
  <c r="J9" i="50"/>
  <c r="H9" i="50"/>
  <c r="K9" i="50" s="1"/>
  <c r="W8" i="50"/>
  <c r="P8" i="50"/>
  <c r="N8" i="50"/>
  <c r="Q8" i="50" s="1"/>
  <c r="J8" i="50"/>
  <c r="H8" i="50"/>
  <c r="K8" i="50" s="1"/>
  <c r="W7" i="50"/>
  <c r="P7" i="50"/>
  <c r="N7" i="50"/>
  <c r="Q7" i="50" s="1"/>
  <c r="J7" i="50"/>
  <c r="H7" i="50"/>
  <c r="K7" i="50" s="1"/>
  <c r="S4" i="50"/>
  <c r="AE22" i="49"/>
  <c r="AE21" i="49"/>
  <c r="AE20" i="49"/>
  <c r="AB22" i="49"/>
  <c r="AB21" i="49"/>
  <c r="AB20" i="49"/>
  <c r="Y22" i="49"/>
  <c r="Y21" i="49"/>
  <c r="Y20" i="49"/>
  <c r="V22" i="49"/>
  <c r="V21" i="49"/>
  <c r="V20" i="49"/>
  <c r="T22" i="49"/>
  <c r="T21" i="49"/>
  <c r="T20" i="49"/>
  <c r="Q22" i="49"/>
  <c r="Q21" i="49"/>
  <c r="Q20" i="49"/>
  <c r="N22" i="49"/>
  <c r="N21" i="49"/>
  <c r="N20" i="49"/>
  <c r="L22" i="49"/>
  <c r="L21" i="49"/>
  <c r="L20" i="49"/>
  <c r="J22" i="49"/>
  <c r="J21" i="49"/>
  <c r="J20" i="49"/>
  <c r="H21" i="49"/>
  <c r="H22" i="49"/>
  <c r="H20" i="49"/>
  <c r="S14" i="54" l="1"/>
  <c r="S10" i="57"/>
  <c r="S8" i="57"/>
  <c r="S9" i="57"/>
  <c r="S11" i="57"/>
  <c r="S13" i="54"/>
  <c r="Q11" i="66"/>
  <c r="S11" i="56"/>
  <c r="S9" i="56"/>
  <c r="O11" i="67"/>
  <c r="T11" i="67" s="1"/>
  <c r="Q10" i="65"/>
  <c r="Q13" i="65"/>
  <c r="O13" i="62"/>
  <c r="T13" i="62" s="1"/>
  <c r="S11" i="54"/>
  <c r="S8" i="54"/>
  <c r="S9" i="54"/>
  <c r="O11" i="69"/>
  <c r="T11" i="69" s="1"/>
  <c r="Q13" i="61"/>
  <c r="Q11" i="61"/>
  <c r="Q12" i="60"/>
  <c r="O11" i="60"/>
  <c r="T11" i="60" s="1"/>
  <c r="S7" i="53"/>
  <c r="S10" i="53"/>
  <c r="S17" i="53"/>
  <c r="Q11" i="62"/>
  <c r="S12" i="53"/>
  <c r="S14" i="53"/>
  <c r="S13" i="53"/>
  <c r="S15" i="53"/>
  <c r="S16" i="53"/>
  <c r="S7" i="55"/>
  <c r="S8" i="55"/>
  <c r="Q12" i="59"/>
  <c r="Q12" i="68"/>
  <c r="O14" i="68"/>
  <c r="Q16" i="68"/>
  <c r="O19" i="64"/>
  <c r="T19" i="64" s="1"/>
  <c r="S8" i="53"/>
  <c r="S9" i="53"/>
  <c r="S11" i="53"/>
  <c r="S7" i="52"/>
  <c r="S8" i="52"/>
  <c r="Q18" i="64"/>
  <c r="J10" i="61"/>
  <c r="S12" i="50"/>
  <c r="S8" i="50"/>
  <c r="S9" i="50"/>
  <c r="S11" i="50"/>
  <c r="O10" i="69"/>
  <c r="O12" i="69"/>
  <c r="O14" i="69"/>
  <c r="O16" i="69"/>
  <c r="O18" i="69"/>
  <c r="O20" i="69"/>
  <c r="O10" i="68"/>
  <c r="T10" i="68" s="1"/>
  <c r="O11" i="68"/>
  <c r="T11" i="68" s="1"/>
  <c r="T13" i="68"/>
  <c r="O15" i="68"/>
  <c r="T15" i="68" s="1"/>
  <c r="O17" i="68"/>
  <c r="T17" i="68" s="1"/>
  <c r="Q11" i="64"/>
  <c r="Q14" i="64"/>
  <c r="O12" i="64"/>
  <c r="T12" i="64" s="1"/>
  <c r="O10" i="67"/>
  <c r="T10" i="67" s="1"/>
  <c r="O12" i="67"/>
  <c r="O14" i="67"/>
  <c r="O16" i="67"/>
  <c r="O18" i="67"/>
  <c r="O20" i="67"/>
  <c r="O10" i="66"/>
  <c r="T10" i="66" s="1"/>
  <c r="O11" i="66"/>
  <c r="T11" i="66" s="1"/>
  <c r="O13" i="66"/>
  <c r="O15" i="66"/>
  <c r="O17" i="66"/>
  <c r="O19" i="66"/>
  <c r="Q14" i="61"/>
  <c r="Q14" i="62"/>
  <c r="O10" i="62"/>
  <c r="T10" i="62" s="1"/>
  <c r="O13" i="61"/>
  <c r="T13" i="61" s="1"/>
  <c r="O16" i="61"/>
  <c r="O15" i="62"/>
  <c r="Q12" i="62"/>
  <c r="O17" i="62"/>
  <c r="O11" i="65"/>
  <c r="T11" i="65" s="1"/>
  <c r="O14" i="65"/>
  <c r="O18" i="65"/>
  <c r="O14" i="60"/>
  <c r="T14" i="60" s="1"/>
  <c r="O18" i="60"/>
  <c r="O10" i="65"/>
  <c r="T10" i="65" s="1"/>
  <c r="O12" i="65"/>
  <c r="T12" i="65" s="1"/>
  <c r="O17" i="65"/>
  <c r="O19" i="65"/>
  <c r="O10" i="64"/>
  <c r="T10" i="64" s="1"/>
  <c r="O15" i="64"/>
  <c r="O17" i="64"/>
  <c r="T17" i="64" s="1"/>
  <c r="O16" i="63"/>
  <c r="O18" i="63"/>
  <c r="O20" i="63"/>
  <c r="O16" i="62"/>
  <c r="O18" i="62"/>
  <c r="O10" i="61"/>
  <c r="T10" i="61" s="1"/>
  <c r="O12" i="61"/>
  <c r="T12" i="61" s="1"/>
  <c r="O15" i="61"/>
  <c r="O17" i="61"/>
  <c r="O10" i="60"/>
  <c r="O12" i="60"/>
  <c r="T12" i="60" s="1"/>
  <c r="O13" i="60"/>
  <c r="T13" i="60" s="1"/>
  <c r="O15" i="60"/>
  <c r="O17" i="60"/>
  <c r="O19" i="60"/>
  <c r="O14" i="59"/>
  <c r="T14" i="59" s="1"/>
  <c r="Q16" i="59"/>
  <c r="Q18" i="59"/>
  <c r="O11" i="59"/>
  <c r="T11" i="59" s="1"/>
  <c r="O13" i="59"/>
  <c r="T13" i="59" s="1"/>
  <c r="O15" i="59"/>
  <c r="O19" i="59"/>
  <c r="O20" i="59"/>
  <c r="S7" i="57"/>
  <c r="S7" i="56"/>
  <c r="S7" i="54"/>
  <c r="S8" i="51"/>
  <c r="S12" i="51"/>
  <c r="S11" i="51"/>
  <c r="S9" i="51"/>
  <c r="S7" i="51"/>
  <c r="S10" i="51"/>
  <c r="S13" i="50"/>
  <c r="S7" i="50"/>
  <c r="S10" i="50"/>
  <c r="AS22" i="49"/>
  <c r="AR22" i="49"/>
  <c r="AQ22" i="49"/>
  <c r="AP22" i="49"/>
  <c r="AO22" i="49"/>
  <c r="AN22" i="49"/>
  <c r="AM22" i="49"/>
  <c r="AL22" i="49"/>
  <c r="AK22" i="49"/>
  <c r="AJ22" i="49"/>
  <c r="AG22" i="49"/>
  <c r="AS21" i="49"/>
  <c r="AR21" i="49"/>
  <c r="AQ21" i="49"/>
  <c r="AP21" i="49"/>
  <c r="AO21" i="49"/>
  <c r="AN21" i="49"/>
  <c r="AM21" i="49"/>
  <c r="AL21" i="49"/>
  <c r="AK21" i="49"/>
  <c r="AJ21" i="49"/>
  <c r="AS20" i="49"/>
  <c r="AR20" i="49"/>
  <c r="AQ20" i="49"/>
  <c r="AP20" i="49"/>
  <c r="AO20" i="49"/>
  <c r="AN20" i="49"/>
  <c r="AM20" i="49"/>
  <c r="AL20" i="49"/>
  <c r="AK20" i="49"/>
  <c r="AJ20" i="49"/>
  <c r="AG16" i="49"/>
  <c r="Q14" i="68" l="1"/>
  <c r="Q10" i="66"/>
  <c r="Q10" i="67"/>
  <c r="Q11" i="67"/>
  <c r="Q12" i="65"/>
  <c r="Q11" i="65"/>
  <c r="Q13" i="62"/>
  <c r="Q10" i="62"/>
  <c r="Q11" i="69"/>
  <c r="Q12" i="61"/>
  <c r="Q10" i="61"/>
  <c r="Q14" i="60"/>
  <c r="Q13" i="60"/>
  <c r="Q11" i="60"/>
  <c r="Q10" i="68"/>
  <c r="Q11" i="68"/>
  <c r="Q17" i="68"/>
  <c r="Q15" i="68"/>
  <c r="Q14" i="59"/>
  <c r="Q13" i="59"/>
  <c r="Q11" i="59"/>
  <c r="Q19" i="64"/>
  <c r="Q10" i="64"/>
  <c r="Q17" i="64"/>
  <c r="Q12" i="64"/>
  <c r="AG20" i="49"/>
  <c r="AG21" i="49"/>
  <c r="S8" i="39"/>
  <c r="S9" i="39"/>
  <c r="S10" i="39"/>
  <c r="S7" i="39"/>
  <c r="P10" i="40"/>
  <c r="P9" i="40"/>
  <c r="P8" i="40"/>
  <c r="P7" i="40"/>
  <c r="J8" i="40"/>
  <c r="W8" i="40" s="1"/>
  <c r="J9" i="40"/>
  <c r="J10" i="40"/>
  <c r="V10" i="40" s="1"/>
  <c r="J7" i="40"/>
  <c r="W7" i="40" s="1"/>
  <c r="O10" i="19"/>
  <c r="O9" i="19"/>
  <c r="O8" i="19"/>
  <c r="O7" i="19"/>
  <c r="I8" i="19"/>
  <c r="I9" i="19"/>
  <c r="I10" i="19"/>
  <c r="I7" i="19"/>
  <c r="U7" i="19" s="1"/>
  <c r="O10" i="39"/>
  <c r="L10" i="39"/>
  <c r="I10" i="39"/>
  <c r="O9" i="39"/>
  <c r="L9" i="39"/>
  <c r="I9" i="39"/>
  <c r="W16" i="43"/>
  <c r="P16" i="43"/>
  <c r="N16" i="43"/>
  <c r="Q16" i="43" s="1"/>
  <c r="J16" i="43"/>
  <c r="S16" i="43" s="1"/>
  <c r="H16" i="43"/>
  <c r="K16" i="43" s="1"/>
  <c r="W15" i="43"/>
  <c r="P15" i="43"/>
  <c r="N15" i="43"/>
  <c r="Q15" i="43" s="1"/>
  <c r="J15" i="43"/>
  <c r="H15" i="43"/>
  <c r="K15" i="43" s="1"/>
  <c r="W14" i="43"/>
  <c r="P14" i="43"/>
  <c r="N14" i="43"/>
  <c r="Q14" i="43" s="1"/>
  <c r="J14" i="43"/>
  <c r="H14" i="43"/>
  <c r="K14" i="43" s="1"/>
  <c r="W13" i="43"/>
  <c r="P13" i="43"/>
  <c r="N13" i="43"/>
  <c r="Q13" i="43" s="1"/>
  <c r="J13" i="43"/>
  <c r="H13" i="43"/>
  <c r="W12" i="43"/>
  <c r="P12" i="43"/>
  <c r="N12" i="43"/>
  <c r="J12" i="43"/>
  <c r="S12" i="43" s="1"/>
  <c r="H12" i="43"/>
  <c r="K12" i="43" s="1"/>
  <c r="W11" i="43"/>
  <c r="P11" i="43"/>
  <c r="N11" i="43"/>
  <c r="Q11" i="43" s="1"/>
  <c r="J11" i="43"/>
  <c r="S11" i="43" s="1"/>
  <c r="H11" i="43"/>
  <c r="K11" i="43" s="1"/>
  <c r="N11" i="47"/>
  <c r="Q11" i="47" s="1"/>
  <c r="N12" i="47"/>
  <c r="Q12" i="47" s="1"/>
  <c r="N14" i="47"/>
  <c r="O14" i="47" s="1"/>
  <c r="N15" i="47"/>
  <c r="Q15" i="47" s="1"/>
  <c r="N16" i="47"/>
  <c r="Q16" i="47" s="1"/>
  <c r="N17" i="47"/>
  <c r="Q17" i="47" s="1"/>
  <c r="N18" i="47"/>
  <c r="O18" i="47" s="1"/>
  <c r="N19" i="47"/>
  <c r="Q19" i="47" s="1"/>
  <c r="N20" i="47"/>
  <c r="Q20" i="47" s="1"/>
  <c r="O11" i="47"/>
  <c r="O12" i="47"/>
  <c r="O15" i="47"/>
  <c r="O17" i="47"/>
  <c r="O19" i="47"/>
  <c r="O20" i="47"/>
  <c r="S13" i="43" l="1"/>
  <c r="S15" i="43"/>
  <c r="Q9" i="39"/>
  <c r="U8" i="19"/>
  <c r="W10" i="40"/>
  <c r="S14" i="43"/>
  <c r="V7" i="40"/>
  <c r="V8" i="40"/>
  <c r="W9" i="40"/>
  <c r="V9" i="40"/>
  <c r="Q10" i="39"/>
  <c r="Q12" i="43"/>
  <c r="K13" i="43"/>
  <c r="O16" i="47"/>
  <c r="Q18" i="47"/>
  <c r="Q14" i="47"/>
  <c r="H9" i="33" l="1"/>
  <c r="M9" i="33"/>
  <c r="H10" i="33"/>
  <c r="H8" i="33"/>
  <c r="H7" i="33"/>
  <c r="H8" i="43"/>
  <c r="K8" i="43" s="1"/>
  <c r="J8" i="43"/>
  <c r="N8" i="43"/>
  <c r="Q8" i="43" s="1"/>
  <c r="P8" i="43"/>
  <c r="W8" i="43"/>
  <c r="H9" i="43"/>
  <c r="K9" i="43" s="1"/>
  <c r="J9" i="43"/>
  <c r="N9" i="43"/>
  <c r="Q9" i="43" s="1"/>
  <c r="P9" i="43"/>
  <c r="W9" i="43"/>
  <c r="H10" i="43"/>
  <c r="K10" i="43" s="1"/>
  <c r="J10" i="43"/>
  <c r="N10" i="43"/>
  <c r="Q10" i="43" s="1"/>
  <c r="P10" i="43"/>
  <c r="W10" i="43"/>
  <c r="N7" i="43"/>
  <c r="Q7" i="43" s="1"/>
  <c r="H7" i="43"/>
  <c r="K7" i="43" s="1"/>
  <c r="W7" i="43"/>
  <c r="P7" i="43"/>
  <c r="J7" i="43"/>
  <c r="S9" i="43" l="1"/>
  <c r="S10" i="43"/>
  <c r="S8" i="43"/>
  <c r="S7" i="43"/>
  <c r="J10" i="48"/>
  <c r="J11" i="48"/>
  <c r="J20" i="47"/>
  <c r="Z20" i="47" l="1"/>
  <c r="V20" i="47"/>
  <c r="U20" i="47"/>
  <c r="T20" i="47"/>
  <c r="I20" i="47"/>
  <c r="H20" i="47"/>
  <c r="Z19" i="47"/>
  <c r="V19" i="47"/>
  <c r="U19" i="47"/>
  <c r="T19" i="47"/>
  <c r="I19" i="47"/>
  <c r="H19" i="47"/>
  <c r="J19" i="47" s="1"/>
  <c r="Z18" i="47"/>
  <c r="V18" i="47"/>
  <c r="U18" i="47"/>
  <c r="T18" i="47"/>
  <c r="I18" i="47"/>
  <c r="H18" i="47"/>
  <c r="Z17" i="47"/>
  <c r="V17" i="47"/>
  <c r="U17" i="47"/>
  <c r="I17" i="47"/>
  <c r="H17" i="47"/>
  <c r="Z16" i="47"/>
  <c r="V16" i="47"/>
  <c r="U16" i="47"/>
  <c r="T16" i="47"/>
  <c r="I16" i="47"/>
  <c r="H16" i="47"/>
  <c r="J16" i="47" s="1"/>
  <c r="Z15" i="47"/>
  <c r="V15" i="47"/>
  <c r="U15" i="47"/>
  <c r="I15" i="47"/>
  <c r="H15" i="47"/>
  <c r="J15" i="47" s="1"/>
  <c r="Z14" i="47"/>
  <c r="V14" i="47"/>
  <c r="U14" i="47"/>
  <c r="T14" i="47"/>
  <c r="I14" i="47"/>
  <c r="H14" i="47"/>
  <c r="Z13" i="47"/>
  <c r="N13" i="47" s="1"/>
  <c r="O13" i="47" s="1"/>
  <c r="V13" i="47"/>
  <c r="U13" i="47"/>
  <c r="I13" i="47"/>
  <c r="H13" i="47"/>
  <c r="Z12" i="47"/>
  <c r="V12" i="47"/>
  <c r="U12" i="47"/>
  <c r="T12" i="47"/>
  <c r="I12" i="47"/>
  <c r="H12" i="47"/>
  <c r="J12" i="47" s="1"/>
  <c r="N11" i="48"/>
  <c r="O11" i="48" s="1"/>
  <c r="N10" i="48"/>
  <c r="O10" i="48" s="1"/>
  <c r="U11" i="47"/>
  <c r="V11" i="47"/>
  <c r="J13" i="47" l="1"/>
  <c r="Q13" i="47" s="1"/>
  <c r="J14" i="47"/>
  <c r="J17" i="47"/>
  <c r="J18" i="47"/>
  <c r="T13" i="47"/>
  <c r="T15" i="47"/>
  <c r="T17" i="47"/>
  <c r="V10" i="47"/>
  <c r="Z11" i="48"/>
  <c r="V11" i="48"/>
  <c r="U11" i="48"/>
  <c r="T11" i="48"/>
  <c r="Q11" i="48"/>
  <c r="I11" i="48"/>
  <c r="H11" i="48"/>
  <c r="Z10" i="48"/>
  <c r="V10" i="48"/>
  <c r="U10" i="48"/>
  <c r="T10" i="48"/>
  <c r="Q10" i="48"/>
  <c r="I10" i="48"/>
  <c r="H10" i="48"/>
  <c r="Z9" i="48"/>
  <c r="N9" i="48" s="1"/>
  <c r="O9" i="48" s="1"/>
  <c r="V9" i="48"/>
  <c r="U9" i="48"/>
  <c r="I9" i="48"/>
  <c r="H9" i="48"/>
  <c r="J9" i="48" s="1"/>
  <c r="Q9" i="48" s="1"/>
  <c r="Z11" i="47"/>
  <c r="I11" i="47"/>
  <c r="H11" i="47"/>
  <c r="Z10" i="47"/>
  <c r="N10" i="47" s="1"/>
  <c r="U10" i="47"/>
  <c r="I10" i="47"/>
  <c r="H10" i="47"/>
  <c r="J10" i="47" s="1"/>
  <c r="Q7" i="47"/>
  <c r="J11" i="47" l="1"/>
  <c r="T11" i="47"/>
  <c r="O10" i="47"/>
  <c r="Q10" i="47" s="1"/>
  <c r="T9" i="48"/>
  <c r="T10" i="47" l="1"/>
  <c r="V7" i="19" l="1"/>
  <c r="V8" i="19"/>
  <c r="V9" i="19"/>
  <c r="R9" i="40"/>
  <c r="R8" i="40"/>
  <c r="R7" i="40"/>
  <c r="L8" i="40"/>
  <c r="L9" i="40"/>
  <c r="L7" i="40"/>
  <c r="V10" i="19" l="1"/>
  <c r="O8" i="39"/>
  <c r="O7" i="39"/>
  <c r="L8" i="39"/>
  <c r="L7" i="39"/>
  <c r="I8" i="39"/>
  <c r="I7" i="39"/>
  <c r="Q8" i="39" l="1"/>
  <c r="S4" i="43"/>
  <c r="Q4" i="33"/>
  <c r="T9" i="40"/>
  <c r="T8" i="40"/>
  <c r="T7" i="40"/>
  <c r="T3" i="40"/>
  <c r="Q7" i="39"/>
  <c r="P3" i="39"/>
  <c r="U10" i="33" l="1"/>
  <c r="M10" i="33" s="1"/>
  <c r="Q10" i="33"/>
  <c r="U9" i="33"/>
  <c r="Q9" i="33"/>
  <c r="U8" i="33"/>
  <c r="M8" i="33" s="1"/>
  <c r="Q8" i="33"/>
  <c r="U7" i="33"/>
  <c r="M7" i="33" s="1"/>
  <c r="Q7" i="33"/>
  <c r="Q8" i="18" l="1"/>
  <c r="Q9" i="18"/>
  <c r="S8" i="19" l="1"/>
  <c r="S7" i="19"/>
  <c r="S3" i="19"/>
  <c r="P4" i="18"/>
  <c r="T2" i="57"/>
  <c r="T2" i="57"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<sst xmlns="http://schemas.openxmlformats.org/spreadsheetml/2006/main" count="1251" uniqueCount="338">
  <si>
    <r>
      <t>Championship countback</t>
    </r>
    <r>
      <rPr>
        <b/>
        <sz val="16"/>
        <rFont val="Arial Narrow"/>
        <family val="2"/>
      </rPr>
      <t xml:space="preserve"> ..... Most number of 1st, 2nd ...etc.   If still tied - highest placing in higest round (eg G/Prix or AM6)</t>
    </r>
  </si>
  <si>
    <t>Clear Round</t>
  </si>
  <si>
    <t>AM7</t>
  </si>
  <si>
    <t>AM6</t>
  </si>
  <si>
    <t>Pwr &amp; Spd</t>
  </si>
  <si>
    <t>Combined Points</t>
  </si>
  <si>
    <t>Event Placing</t>
  </si>
  <si>
    <t>State Qualify</t>
  </si>
  <si>
    <t>Back</t>
  </si>
  <si>
    <t>RIDER</t>
  </si>
  <si>
    <t>HORSE</t>
  </si>
  <si>
    <t>Card</t>
  </si>
  <si>
    <t>CLUB</t>
  </si>
  <si>
    <t>Placing</t>
  </si>
  <si>
    <t>Points</t>
  </si>
  <si>
    <t xml:space="preserve">     Sort the class on "combined points" in decending order</t>
  </si>
  <si>
    <t>Class 2 – Official C Grade (1m)</t>
  </si>
  <si>
    <t>and manually enter the championship placings</t>
  </si>
  <si>
    <t>Rider 1</t>
  </si>
  <si>
    <t>Horse 1</t>
  </si>
  <si>
    <t>Club A</t>
  </si>
  <si>
    <t>C</t>
  </si>
  <si>
    <t>Q2</t>
  </si>
  <si>
    <t>Rider 2</t>
  </si>
  <si>
    <t>Horse 2</t>
  </si>
  <si>
    <t>Q1</t>
  </si>
  <si>
    <t>Rider 3  (Snr)</t>
  </si>
  <si>
    <t>Horse 3</t>
  </si>
  <si>
    <t>snr</t>
  </si>
  <si>
    <t>Snr</t>
  </si>
  <si>
    <t>Rider 4  (HC)</t>
  </si>
  <si>
    <t>Horse 4</t>
  </si>
  <si>
    <t>HC</t>
  </si>
  <si>
    <t>Calculation will add the points for each round</t>
  </si>
  <si>
    <t>Worksheet design:    Ron Ford</t>
  </si>
  <si>
    <r>
      <t xml:space="preserve">For assistance:  </t>
    </r>
    <r>
      <rPr>
        <b/>
        <sz val="16"/>
        <color rgb="FF0070C0"/>
        <rFont val="Arial"/>
        <family val="2"/>
      </rPr>
      <t xml:space="preserve"> ronford.mail@gmail.com</t>
    </r>
  </si>
  <si>
    <r>
      <t>Championship countback</t>
    </r>
    <r>
      <rPr>
        <b/>
        <sz val="14"/>
        <rFont val="Arial Narrow"/>
        <family val="2"/>
      </rPr>
      <t xml:space="preserve"> ..... Most number of 1st, 2nd ...etc.   If still tied - highest placing in higest round (eg G/Prix or AM6)</t>
    </r>
  </si>
  <si>
    <t>Class XYZ</t>
  </si>
  <si>
    <r>
      <rPr>
        <b/>
        <sz val="16"/>
        <rFont val="Arial Narrow"/>
        <family val="2"/>
      </rPr>
      <t>Equality of placings</t>
    </r>
    <r>
      <rPr>
        <sz val="14"/>
        <rFont val="Arial Narrow"/>
        <family val="2"/>
      </rPr>
      <t xml:space="preserve">:    </t>
    </r>
    <r>
      <rPr>
        <b/>
        <sz val="18"/>
        <color rgb="FFFF0000"/>
        <rFont val="Arial Narrow"/>
        <family val="2"/>
      </rPr>
      <t>a)</t>
    </r>
    <r>
      <rPr>
        <sz val="14"/>
        <rFont val="Arial Narrow"/>
        <family val="2"/>
      </rPr>
      <t xml:space="preserve"> Individual Rounds: Equality of percentage in individual rounds are placed equal.    </t>
    </r>
    <r>
      <rPr>
        <b/>
        <sz val="18"/>
        <color rgb="FFFF0000"/>
        <rFont val="Arial Narrow"/>
        <family val="2"/>
      </rPr>
      <t>b)</t>
    </r>
    <r>
      <rPr>
        <sz val="14"/>
        <rFont val="Arial Narrow"/>
        <family val="2"/>
      </rPr>
      <t xml:space="preserve"> Overall age Champion: Equality of points for Overall Class Championship Awards are decided by average percentage over the number of rounds, if still equal then go back to the highest percentage in the round with the task.</t>
    </r>
  </si>
  <si>
    <t>TASK TABLE</t>
  </si>
  <si>
    <t>ROUND 1</t>
  </si>
  <si>
    <t>Task #</t>
  </si>
  <si>
    <t>Average Score Round 1</t>
  </si>
  <si>
    <t>Rnd 1 Place</t>
  </si>
  <si>
    <t>ROUND 2</t>
  </si>
  <si>
    <t>Average Score Round 2</t>
  </si>
  <si>
    <t>Event Points</t>
  </si>
  <si>
    <t>C/ship Average countback</t>
  </si>
  <si>
    <t>Judge 1</t>
  </si>
  <si>
    <t>Judge 2</t>
  </si>
  <si>
    <t>CLASS 1</t>
  </si>
  <si>
    <t>10 &amp; Under  -  50cm</t>
  </si>
  <si>
    <t>CLASS 2</t>
  </si>
  <si>
    <t>11 &amp; Under 13  -  60cm</t>
  </si>
  <si>
    <t>Average Round 1</t>
  </si>
  <si>
    <t>Average Round 2</t>
  </si>
  <si>
    <t>Count back:  Rounds = Equal % scores are placed equally.       Championship countback = Average of all test marks then highest mark in the highest test.</t>
  </si>
  <si>
    <t>PUBLISHED</t>
  </si>
  <si>
    <t>Rider</t>
  </si>
  <si>
    <t>Horse</t>
  </si>
  <si>
    <t>Club</t>
  </si>
  <si>
    <t>CL Judge</t>
  </si>
  <si>
    <t>SL Judge</t>
  </si>
  <si>
    <t>Test %</t>
  </si>
  <si>
    <t>Test 1 Max</t>
  </si>
  <si>
    <t>Test 2 Max</t>
  </si>
  <si>
    <t>4 Test Average</t>
  </si>
  <si>
    <t xml:space="preserve">Class 2 – Official 11yrs to und 13yrs </t>
  </si>
  <si>
    <t>Test 1:C</t>
  </si>
  <si>
    <t>Test 2:C</t>
  </si>
  <si>
    <t>FINAL</t>
  </si>
  <si>
    <t>Rider 3</t>
  </si>
  <si>
    <t>Rider 4</t>
  </si>
  <si>
    <t xml:space="preserve">Class 3 – Preliminary </t>
  </si>
  <si>
    <t/>
  </si>
  <si>
    <t>Test 1:E</t>
  </si>
  <si>
    <t xml:space="preserve">Count back:  Rounds = Equal % scores tied.       Championship = Average of all test marks then highest mark in the highest test.  </t>
  </si>
  <si>
    <t># State Qual - Dressage Score 60% or greater</t>
  </si>
  <si>
    <t>Count Back</t>
  </si>
  <si>
    <t>Rider No</t>
  </si>
  <si>
    <t>State Qual</t>
  </si>
  <si>
    <t>Class #</t>
  </si>
  <si>
    <t xml:space="preserve">Test </t>
  </si>
  <si>
    <t>If the final score gives equality of marks to two or more competitors, the classification is decided by the best (lowest) dressage penalty score.  If there is still equality, the closest to the optimum SJ time</t>
  </si>
  <si>
    <t># State Qual - Dr Score equal or better than 50%  &amp; no more than 4 SJ Faults</t>
  </si>
  <si>
    <t>ALWAYS CHECK THE LATEST PCAQ RULE BOOK SCORING SECTION - CHANGES HAPPEN</t>
  </si>
  <si>
    <t>DRESSAGE</t>
  </si>
  <si>
    <t>SHOW JUMPING</t>
  </si>
  <si>
    <t>Back #</t>
  </si>
  <si>
    <t>Rider Name</t>
  </si>
  <si>
    <t>Card No</t>
  </si>
  <si>
    <t>CL%</t>
  </si>
  <si>
    <t>SL%</t>
  </si>
  <si>
    <t>Penalty</t>
  </si>
  <si>
    <t>Jump Fault</t>
  </si>
  <si>
    <t>Jump Time</t>
  </si>
  <si>
    <t>Time Fault</t>
  </si>
  <si>
    <t>Total Fault</t>
  </si>
  <si>
    <t>Total Score</t>
  </si>
  <si>
    <t>Place</t>
  </si>
  <si>
    <t>DR Ave</t>
  </si>
  <si>
    <t>Team Points</t>
  </si>
  <si>
    <t>Max Dress Test</t>
  </si>
  <si>
    <t xml:space="preserve">Course Time  </t>
  </si>
  <si>
    <t>Varian to SJ Ideal</t>
  </si>
  <si>
    <t>John Smith</t>
  </si>
  <si>
    <t>He's A Horse</t>
  </si>
  <si>
    <t>Somewhere</t>
  </si>
  <si>
    <t>If the final score gives equality of marks to two or more competitors, the classification is decided by the best (lowest) dressage penalty score.      If there is still equality, the closest to the optimum SJ time</t>
  </si>
  <si>
    <t>Course Time 
[in secs]</t>
  </si>
  <si>
    <t>Variance to SJ Ideal Time</t>
  </si>
  <si>
    <t>Age Group</t>
  </si>
  <si>
    <t>Class</t>
  </si>
  <si>
    <t>Best Presented</t>
  </si>
  <si>
    <t>Rider Class</t>
  </si>
  <si>
    <t>Youth Handler</t>
  </si>
  <si>
    <t>Show Jump/MB</t>
  </si>
  <si>
    <t>Drum &amp; Peg</t>
  </si>
  <si>
    <t>Bending</t>
  </si>
  <si>
    <t>Snakes &amp; Ladder</t>
  </si>
  <si>
    <t>Diamond Flag</t>
  </si>
  <si>
    <t>Clover Leaf</t>
  </si>
  <si>
    <t>Keyhole</t>
  </si>
  <si>
    <t>Total Rider Points</t>
  </si>
  <si>
    <t>Rider Placing</t>
  </si>
  <si>
    <t>Countback Check</t>
  </si>
  <si>
    <t>Time</t>
  </si>
  <si>
    <t>Emily Flynn</t>
  </si>
  <si>
    <t>Madison Kapera</t>
  </si>
  <si>
    <t>Bella Kaplan</t>
  </si>
  <si>
    <t>Bella Kaplan*</t>
  </si>
  <si>
    <t>Elle Vencencie</t>
  </si>
  <si>
    <t>Lucinda Bennett</t>
  </si>
  <si>
    <t>Olivia Hanmer</t>
  </si>
  <si>
    <t>SALISBURY SUPER TROOPER</t>
  </si>
  <si>
    <t>WYATT PARK QUANTUM</t>
  </si>
  <si>
    <t>PRIMROSE PARK PLAY WITH PAINT</t>
  </si>
  <si>
    <t>DEEJAY GOLD BY DESIGN</t>
  </si>
  <si>
    <t>JORJE</t>
  </si>
  <si>
    <t>INDIE</t>
  </si>
  <si>
    <t>HILLSWOOD HOBBIT</t>
  </si>
  <si>
    <t>Jimboomba Pony Club</t>
  </si>
  <si>
    <t>Mudgeeraba POny Club</t>
  </si>
  <si>
    <t>Nerang</t>
  </si>
  <si>
    <t>Nerang Pony Club</t>
  </si>
  <si>
    <t xml:space="preserve">Oxenford </t>
  </si>
  <si>
    <t>Southport Pony Club</t>
  </si>
  <si>
    <t>Test - 1.2</t>
  </si>
  <si>
    <t>Test  - 1.3</t>
  </si>
  <si>
    <t>Dakota Buchanan</t>
  </si>
  <si>
    <t>Maggie Hardwick</t>
  </si>
  <si>
    <t>Elsa Lennon</t>
  </si>
  <si>
    <t>Payton Channell*</t>
  </si>
  <si>
    <t>Indigo Duckworth</t>
  </si>
  <si>
    <t>Priya Mohrholz</t>
  </si>
  <si>
    <t>BAMBOROUGH ALLYSSE</t>
  </si>
  <si>
    <t>DEBANLAY SWEET TALK</t>
  </si>
  <si>
    <t>AMBY HILLS GOLDEN ERA</t>
  </si>
  <si>
    <t>ABBEY</t>
  </si>
  <si>
    <t>PADDY ( IRISH CREAM)</t>
  </si>
  <si>
    <t>TOKAYLA LODGE VIVASHOUS</t>
  </si>
  <si>
    <t>Jimboomba</t>
  </si>
  <si>
    <t xml:space="preserve">Mudgeeraba </t>
  </si>
  <si>
    <t>Samford Golden Valley</t>
  </si>
  <si>
    <t>Southport</t>
  </si>
  <si>
    <t xml:space="preserve">Tallebudgera </t>
  </si>
  <si>
    <t>Test 1.2</t>
  </si>
  <si>
    <t>Test 1.3</t>
  </si>
  <si>
    <t>Sienna Tombes</t>
  </si>
  <si>
    <t>Lilly Morrissey</t>
  </si>
  <si>
    <t>Test 2.1</t>
  </si>
  <si>
    <t>JAIDA</t>
  </si>
  <si>
    <t>Optimum Time</t>
  </si>
  <si>
    <t>LITTLE STU</t>
  </si>
  <si>
    <t>NERANG PONY CLUB</t>
  </si>
  <si>
    <t>Arianna Sing</t>
  </si>
  <si>
    <t>Caitlin Ward</t>
  </si>
  <si>
    <t>Marleigh Cox</t>
  </si>
  <si>
    <t>Rosie Downes</t>
  </si>
  <si>
    <t>Paeten Bianchi</t>
  </si>
  <si>
    <t>Isabel Nielsen</t>
  </si>
  <si>
    <t>Zoe Mohrholz</t>
  </si>
  <si>
    <t>FLOYD</t>
  </si>
  <si>
    <t>COLONIAL SHIRAZ</t>
  </si>
  <si>
    <t>YICHUN BLITZ</t>
  </si>
  <si>
    <t>BUDDY</t>
  </si>
  <si>
    <t>CODE BLUE</t>
  </si>
  <si>
    <t>IT'S SYLVESTER</t>
  </si>
  <si>
    <t>Oxenford</t>
  </si>
  <si>
    <t>Oxenford Pony Club</t>
  </si>
  <si>
    <t xml:space="preserve">Rathdowney </t>
  </si>
  <si>
    <t xml:space="preserve">Southport Pony Club </t>
  </si>
  <si>
    <t xml:space="preserve">Tamborine </t>
  </si>
  <si>
    <t xml:space="preserve"> </t>
  </si>
  <si>
    <t>Hollie Hodges*</t>
  </si>
  <si>
    <t>Leila Alexander</t>
  </si>
  <si>
    <t>Tihana North</t>
  </si>
  <si>
    <t>Cassie Barnes</t>
  </si>
  <si>
    <t>Irish Kerr*</t>
  </si>
  <si>
    <t>KENDA PARK TOP GUN</t>
  </si>
  <si>
    <t>EVERSLEY CLASSIQUE</t>
  </si>
  <si>
    <t>SUPER DOCS GOLD RUSH</t>
  </si>
  <si>
    <t>MPS BIAGIO</t>
  </si>
  <si>
    <t>GOTADOLLAR GANDALF</t>
  </si>
  <si>
    <t>VINTAGE SUN</t>
  </si>
  <si>
    <t>Greenbank</t>
  </si>
  <si>
    <t xml:space="preserve">Greenbank </t>
  </si>
  <si>
    <t>Mudgeeraba</t>
  </si>
  <si>
    <t>Test 2.2</t>
  </si>
  <si>
    <t>TEST 2.3</t>
  </si>
  <si>
    <t>Test 3.2</t>
  </si>
  <si>
    <t>Rebecca Humphries</t>
  </si>
  <si>
    <t>DRINKS ON DECO</t>
  </si>
  <si>
    <t>RIVER DOWNS MELODY</t>
  </si>
  <si>
    <t>Heidi Villani</t>
  </si>
  <si>
    <t>Chloe Love</t>
  </si>
  <si>
    <t>Evelyn Lennon</t>
  </si>
  <si>
    <t>Ryan Lornie</t>
  </si>
  <si>
    <t>DANTRA PARK COMEBACK KID</t>
  </si>
  <si>
    <t>PIXIE</t>
  </si>
  <si>
    <t>SCOUT</t>
  </si>
  <si>
    <t>MOONSHINE</t>
  </si>
  <si>
    <t>FRANKIE</t>
  </si>
  <si>
    <t>Test  Prep 1</t>
  </si>
  <si>
    <t>Test Prep 2</t>
  </si>
  <si>
    <t>Alexis Cross</t>
  </si>
  <si>
    <t>Emily Forster</t>
  </si>
  <si>
    <t>Madie Spowart</t>
  </si>
  <si>
    <t>Madison Latcham</t>
  </si>
  <si>
    <t>Eva Strotton</t>
  </si>
  <si>
    <t>HPS WYNBALENA</t>
  </si>
  <si>
    <t>STORM</t>
  </si>
  <si>
    <t>DALWIN AIRTIME</t>
  </si>
  <si>
    <t>FIREFLY PARK CHA CHA BINKS</t>
  </si>
  <si>
    <t>WILD ONE</t>
  </si>
  <si>
    <t>RUFFY</t>
  </si>
  <si>
    <t xml:space="preserve">Darra Oxley Pony Club </t>
  </si>
  <si>
    <t>DOPC</t>
  </si>
  <si>
    <t>Greenbank Pony Club</t>
  </si>
  <si>
    <t>Test Pep 1</t>
  </si>
  <si>
    <t>Jo Humphries SNR - HC</t>
  </si>
  <si>
    <t>MORNING CRYSTALS GEM</t>
  </si>
  <si>
    <t>WFW AAREION</t>
  </si>
  <si>
    <t>WFW ICARUS</t>
  </si>
  <si>
    <t>KALIMNA RAPUNZEL</t>
  </si>
  <si>
    <t>SUPER FORCE</t>
  </si>
  <si>
    <t>FELIX</t>
  </si>
  <si>
    <t>SPR DELANO</t>
  </si>
  <si>
    <t>CLEAR MOUNTAIN DARE TO DREAM</t>
  </si>
  <si>
    <t>APRIL REIGN</t>
  </si>
  <si>
    <t>Tamborine Pony Club</t>
  </si>
  <si>
    <t xml:space="preserve">Waterford pony club </t>
  </si>
  <si>
    <t>Burpengary Pony Club</t>
  </si>
  <si>
    <t>Victoria Sloane - SNR</t>
  </si>
  <si>
    <t>Zosia Caulton - SNR - HC</t>
  </si>
  <si>
    <t>Kate Wall -SNR HC</t>
  </si>
  <si>
    <t>Louisa Massignani - SNR</t>
  </si>
  <si>
    <t>Charmaine Smith - SNR</t>
  </si>
  <si>
    <t>Maeva Roh - SNR HC</t>
  </si>
  <si>
    <t>Kelly Tombs*  - SNR</t>
  </si>
  <si>
    <t>Kelly Tombs*  -SNR</t>
  </si>
  <si>
    <t>Katrina Hosking  - SNR</t>
  </si>
  <si>
    <t>CSW HIROSHI - OTT</t>
  </si>
  <si>
    <t>Mudgeeraba Pony Club</t>
  </si>
  <si>
    <t>CSW HIROSHI</t>
  </si>
  <si>
    <t>Hollie Hodges</t>
  </si>
  <si>
    <t>Eliesha Saville</t>
  </si>
  <si>
    <t>Kaitlin Bellamy</t>
  </si>
  <si>
    <t>COIN DROP</t>
  </si>
  <si>
    <t>FLYNDERS LANE</t>
  </si>
  <si>
    <t>OAKFIELD OPHELIA</t>
  </si>
  <si>
    <t>Southport Pony and Hack Club</t>
  </si>
  <si>
    <t>Abi Walsh</t>
  </si>
  <si>
    <t>ABITAZAR</t>
  </si>
  <si>
    <t xml:space="preserve">Fassifern </t>
  </si>
  <si>
    <t>Phillipa Bennett</t>
  </si>
  <si>
    <t>Alaisdair West</t>
  </si>
  <si>
    <t>LYNX</t>
  </si>
  <si>
    <t>GODS N WARRIORS</t>
  </si>
  <si>
    <t>Isla Boshell</t>
  </si>
  <si>
    <t>Audrey - may Geraghty</t>
  </si>
  <si>
    <t>Sophie Needham</t>
  </si>
  <si>
    <t>Class # - CT13 Unofficial 12 and under (Prep 1 30-40cm)</t>
  </si>
  <si>
    <t>ZOE FANCY PANTS</t>
  </si>
  <si>
    <t xml:space="preserve">Jimboomba </t>
  </si>
  <si>
    <t>RKAYN CONSTANTINO</t>
  </si>
  <si>
    <t>SPIRIT</t>
  </si>
  <si>
    <t>Oxenford pony club</t>
  </si>
  <si>
    <t>HALCYON LONDON AFFAIR</t>
  </si>
  <si>
    <t>Grace Bean</t>
  </si>
  <si>
    <t>TIA</t>
  </si>
  <si>
    <t>Hannah Clarke</t>
  </si>
  <si>
    <t>HE'S A MORAL</t>
  </si>
  <si>
    <t>Madeline Clarke</t>
  </si>
  <si>
    <t>DUBAI JEST</t>
  </si>
  <si>
    <t>Matilda Winn</t>
  </si>
  <si>
    <t>INVERLOCH</t>
  </si>
  <si>
    <t>Tamborine</t>
  </si>
  <si>
    <t>Class # CT14 Unofficial 13 and under 26 (Prep 1 50cm)</t>
  </si>
  <si>
    <t>Class # CT15 Seniors (1.2 &amp; 60, 80 or 95cm) where height not stated, riders will be allocated to 60cm</t>
  </si>
  <si>
    <t>Katrina Hosking</t>
  </si>
  <si>
    <t>Kelly Tombs*</t>
  </si>
  <si>
    <t>Class # CT10,11,12 - Elementary 3.2 - 80cm &amp; 95cm</t>
  </si>
  <si>
    <t>Class # CT8 13 and under 26 (B3 - Novice 2.2 95cm)</t>
  </si>
  <si>
    <t>Class # - CT7 13 and under 26 (B2 - Novice 2.2 80cm)</t>
  </si>
  <si>
    <t>Class # - CT5 13 and under 26 (A3 - Prelim 1.2 95cm)</t>
  </si>
  <si>
    <t>Class # CT4 - 13 &amp; Under 26 A2 Preliminary 1.2</t>
  </si>
  <si>
    <t>Class # CT3 13 and under 26 (A1 - Prelim 1.2 60cm)</t>
  </si>
  <si>
    <t xml:space="preserve">Class #CT2 11 and under 13 (Prelim 1.2 60cm) </t>
  </si>
  <si>
    <t>Class # CT1 10 and under (Prelim 1.2 50cm)</t>
  </si>
  <si>
    <t>Class # D1 10 &amp; Under</t>
  </si>
  <si>
    <t>Class # - D2 11 &amp; U 13 Prelim</t>
  </si>
  <si>
    <t>Class # D3 11 &amp; U 13 Prelim/Novice</t>
  </si>
  <si>
    <t>Class # D4 13 &amp; U 26 Prelim</t>
  </si>
  <si>
    <t>Class # D5 11 &amp; U 26 Novice</t>
  </si>
  <si>
    <t>Class # D6 13 &amp; U 26 Elementary</t>
  </si>
  <si>
    <t>Class # D7 Unofficial 12 and under Prep (1 and 2)</t>
  </si>
  <si>
    <t>Class # D8 Unofficial 13 and under 26 Prep (1 and 2)</t>
  </si>
  <si>
    <t>Class # D9 - Seniors</t>
  </si>
  <si>
    <t>GOTADOLLAR GANDALF (OTT)</t>
  </si>
  <si>
    <t>DRINKS ON DECO (OTT)</t>
  </si>
  <si>
    <t>Elim</t>
  </si>
  <si>
    <t>Test 3.3</t>
  </si>
  <si>
    <t>James Lornie HC (assisted)</t>
  </si>
  <si>
    <t>James Lornie (HC assisted)</t>
  </si>
  <si>
    <t>Charlotte Skelton HC</t>
  </si>
  <si>
    <t>E</t>
  </si>
  <si>
    <t>Dakota Buchanan HC</t>
  </si>
  <si>
    <t>IT'S SYLVESTER - OTT</t>
  </si>
  <si>
    <t xml:space="preserve">Claire Shield </t>
  </si>
  <si>
    <t xml:space="preserve"> Alaisdair West</t>
  </si>
  <si>
    <t>Sienna Tombs</t>
  </si>
  <si>
    <t>Jada</t>
  </si>
  <si>
    <t>Reggie</t>
  </si>
  <si>
    <t>ELIM</t>
  </si>
  <si>
    <t>SCR</t>
  </si>
  <si>
    <t>Kelly Tombs j- SNR</t>
  </si>
  <si>
    <t>ICAARUS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</si>
</sst>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d/m/yy\ h:mm\ AM/PM"/>
    <numFmt numFmtId="165" formatCode="m/d/yy\ h:mm\ AM/PM"/>
    <numFmt numFmtId="166" formatCode="0.0"/>
    <numFmt numFmtId="167" formatCode="&quot;C&quot;"/>
    <numFmt numFmtId="168" formatCode="0.0&quot;sec&quot;"/>
    <numFmt numFmtId="169" formatCode="0.00&quot;sec&quot;"/>
    <numFmt numFmtId="170" formatCode="0.0\ &quot;sec&quot;"/>
  </numFmts>
  <fonts count="72" x14ac:knownFonts="1">
    <font>
      <sz val="10"/>
      <name val="Arial"/>
    </font>
    <font>
      <sz val="10"/>
      <name val="Arial"/>
      <family val="2"/>
    </font>
    <font>
      <sz val="10"/>
      <name val="Arial Narrow"/>
      <family val="2"/>
    </font>
    <font>
      <b/>
      <sz val="10"/>
      <name val="Arial Narrow"/>
      <family val="2"/>
    </font>
    <font>
      <b/>
      <sz val="11"/>
      <name val="Arial Narrow"/>
      <family val="2"/>
    </font>
    <font>
      <b/>
      <sz val="12"/>
      <name val="Arial Narrow"/>
      <family val="2"/>
    </font>
    <font>
      <b/>
      <sz val="14"/>
      <name val="Arial Narrow"/>
      <family val="2"/>
    </font>
    <font>
      <b/>
      <sz val="8"/>
      <name val="Arial Narrow"/>
      <family val="2"/>
    </font>
    <font>
      <sz val="10"/>
      <name val="Arial"/>
      <family val="2"/>
    </font>
    <font>
      <b/>
      <sz val="10"/>
      <name val="Arial"/>
      <family val="2"/>
    </font>
    <font>
      <b/>
      <sz val="12"/>
      <name val="Arial"/>
      <family val="2"/>
    </font>
    <font>
      <sz val="14"/>
      <name val="Arial Narrow"/>
      <family val="2"/>
    </font>
    <font>
      <b/>
      <sz val="16"/>
      <name val="Arial Narrow"/>
      <family val="2"/>
    </font>
    <font>
      <b/>
      <sz val="14"/>
      <name val="Arial"/>
      <family val="2"/>
    </font>
    <font>
      <sz val="14"/>
      <name val="Arial"/>
      <family val="2"/>
    </font>
    <font>
      <sz val="12"/>
      <name val="Arial"/>
      <family val="2"/>
    </font>
    <font>
      <strike/>
      <sz val="12"/>
      <color rgb="FFFF0000"/>
      <name val="Arial"/>
      <family val="2"/>
    </font>
    <font>
      <b/>
      <sz val="16"/>
      <color indexed="10"/>
      <name val="Arial Narrow"/>
      <family val="2"/>
    </font>
    <font>
      <b/>
      <sz val="18"/>
      <name val="Arial"/>
      <family val="2"/>
    </font>
    <font>
      <sz val="12"/>
      <color rgb="FFFF0000"/>
      <name val="Arial"/>
      <family val="2"/>
    </font>
    <font>
      <b/>
      <sz val="14"/>
      <color theme="8" tint="-0.249977111117893"/>
      <name val="Arial"/>
      <family val="2"/>
    </font>
    <font>
      <b/>
      <sz val="12"/>
      <color theme="8" tint="-0.249977111117893"/>
      <name val="Arial"/>
      <family val="2"/>
    </font>
    <font>
      <b/>
      <sz val="16"/>
      <name val="Arial"/>
      <family val="2"/>
    </font>
    <font>
      <sz val="16"/>
      <name val="Arial"/>
      <family val="2"/>
    </font>
    <font>
      <b/>
      <u/>
      <sz val="14"/>
      <name val="Arial Narrow"/>
      <family val="2"/>
    </font>
    <font>
      <b/>
      <sz val="20"/>
      <name val="Arial Narrow"/>
      <family val="2"/>
    </font>
    <font>
      <b/>
      <sz val="18"/>
      <name val="Arial Narrow"/>
      <family val="2"/>
    </font>
    <font>
      <sz val="12"/>
      <color indexed="12"/>
      <name val="Arial"/>
      <family val="2"/>
    </font>
    <font>
      <sz val="16"/>
      <color theme="1"/>
      <name val="Calibri"/>
      <family val="2"/>
      <scheme val="minor"/>
    </font>
    <font>
      <b/>
      <u/>
      <sz val="18"/>
      <name val="Arial Narrow"/>
      <family val="2"/>
    </font>
    <font>
      <sz val="12"/>
      <name val="Arial Narrow"/>
      <family val="2"/>
    </font>
    <font>
      <sz val="12"/>
      <color indexed="10"/>
      <name val="Arial Narrow"/>
      <family val="2"/>
    </font>
    <font>
      <b/>
      <u/>
      <sz val="16"/>
      <name val="Arial Narrow"/>
      <family val="2"/>
    </font>
    <font>
      <b/>
      <sz val="16"/>
      <color rgb="FF0070C0"/>
      <name val="Arial"/>
      <family val="2"/>
    </font>
    <font>
      <b/>
      <sz val="8"/>
      <name val="Arial"/>
      <family val="2"/>
    </font>
    <font>
      <sz val="10"/>
      <name val="Arial"/>
      <family val="2"/>
    </font>
    <font>
      <sz val="16"/>
      <name val="Calibri"/>
      <family val="2"/>
      <scheme val="minor"/>
    </font>
    <font>
      <sz val="14"/>
      <name val="Calibri"/>
      <family val="2"/>
      <scheme val="minor"/>
    </font>
    <font>
      <sz val="10"/>
      <color rgb="FFFF0000"/>
      <name val="Arial"/>
      <family val="2"/>
    </font>
    <font>
      <b/>
      <sz val="12"/>
      <color rgb="FFC00000"/>
      <name val="Arial Narrow"/>
      <family val="2"/>
    </font>
    <font>
      <sz val="10"/>
      <name val="Arial"/>
      <family val="2"/>
    </font>
    <font>
      <b/>
      <sz val="11"/>
      <color theme="1"/>
      <name val="Calibri"/>
      <family val="2"/>
      <scheme val="minor"/>
    </font>
    <font>
      <b/>
      <sz val="14"/>
      <color rgb="FFC00000"/>
      <name val="Arial Narrow"/>
      <family val="2"/>
    </font>
    <font>
      <sz val="11"/>
      <name val="Arial"/>
      <family val="2"/>
    </font>
    <font>
      <b/>
      <sz val="16"/>
      <color theme="0" tint="-0.499984740745262"/>
      <name val="Calibri"/>
      <family val="2"/>
      <scheme val="minor"/>
    </font>
    <font>
      <b/>
      <sz val="16"/>
      <color rgb="FF0070C0"/>
      <name val="Calibri"/>
      <family val="2"/>
      <scheme val="minor"/>
    </font>
    <font>
      <b/>
      <sz val="16"/>
      <color rgb="FF7030A0"/>
      <name val="Calibri"/>
      <family val="2"/>
      <scheme val="minor"/>
    </font>
    <font>
      <sz val="16"/>
      <name val="Arial Narrow"/>
      <family val="2"/>
    </font>
    <font>
      <sz val="26"/>
      <name val="Arial"/>
      <family val="2"/>
    </font>
    <font>
      <sz val="48"/>
      <name val="Arial"/>
      <family val="2"/>
    </font>
    <font>
      <b/>
      <sz val="18"/>
      <color rgb="FFFF0000"/>
      <name val="Arial Narrow"/>
      <family val="2"/>
    </font>
    <font>
      <b/>
      <sz val="10"/>
      <color rgb="FFFF0000"/>
      <name val="Arial Narrow"/>
      <family val="2"/>
    </font>
    <font>
      <b/>
      <sz val="11"/>
      <color rgb="FF0070C0"/>
      <name val="Arial Narrow"/>
      <family val="2"/>
    </font>
    <font>
      <sz val="14"/>
      <color theme="1"/>
      <name val="Calibri"/>
      <family val="2"/>
      <scheme val="minor"/>
    </font>
    <font>
      <b/>
      <sz val="22"/>
      <color theme="1"/>
      <name val="Calibri"/>
      <family val="2"/>
      <scheme val="minor"/>
    </font>
    <font>
      <b/>
      <sz val="14"/>
      <color theme="1"/>
      <name val="Calibri"/>
      <family val="2"/>
      <scheme val="minor"/>
    </font>
    <font>
      <b/>
      <sz val="14"/>
      <color rgb="FF7030A0"/>
      <name val="Calibri"/>
      <family val="2"/>
      <scheme val="minor"/>
    </font>
    <font>
      <sz val="11"/>
      <color rgb="FF0070C0"/>
      <name val="Arial Narrow"/>
      <family val="2"/>
    </font>
    <font>
      <b/>
      <sz val="11"/>
      <color rgb="FFFF0000"/>
      <name val="Arial Narrow"/>
      <family val="2"/>
    </font>
    <font>
      <sz val="11"/>
      <color rgb="FF000000"/>
      <name val="Calibri"/>
      <family val="2"/>
    </font>
    <font>
      <sz val="11"/>
      <name val="Calibri"/>
      <family val="2"/>
      <scheme val="minor"/>
    </font>
    <font>
      <sz val="11"/>
      <color rgb="FF000000"/>
      <name val="Calibri"/>
      <family val="2"/>
      <scheme val="minor"/>
    </font>
    <font>
      <sz val="11"/>
      <name val="Calibri"/>
      <family val="2"/>
    </font>
    <font>
      <sz val="11"/>
      <color rgb="FFFF0000"/>
      <name val="Calibri"/>
      <family val="2"/>
      <scheme val="minor"/>
    </font>
    <font>
      <sz val="11"/>
      <color rgb="FFFF0000"/>
      <name val="Calibri"/>
      <family val="2"/>
    </font>
    <font>
      <b/>
      <sz val="12"/>
      <color rgb="FFFF0000"/>
      <name val="Arial"/>
      <family val="2"/>
    </font>
    <font>
      <sz val="12"/>
      <color rgb="FFFF0000"/>
      <name val="Arial Narrow"/>
      <family val="2"/>
    </font>
    <font>
      <b/>
      <sz val="12"/>
      <color rgb="FFFF0000"/>
      <name val="Arial Narrow"/>
      <family val="2"/>
    </font>
    <font>
      <sz val="14"/>
      <color rgb="FFFF0000"/>
      <name val="Calibri"/>
      <family val="2"/>
      <scheme val="minor"/>
    </font>
    <font>
      <b/>
      <sz val="14"/>
      <color rgb="FFFF0000"/>
      <name val="Arial Narrow"/>
      <family val="2"/>
    </font>
    <font>
      <sz val="11"/>
      <color indexed="12"/>
      <name val="Calibri"/>
      <family val="2"/>
      <scheme val="minor"/>
    </font>
    <font>
      <sz val="11"/>
      <color theme="8" tint="-0.249977111117893"/>
      <name val="Calibri"/>
      <family val="2"/>
      <scheme val="minor"/>
    </font>
  </fonts>
  <fills count="20">
    <fill>
      <patternFill patternType="none"/>
    </fill>
    <fill>
      <patternFill patternType="gray125"/>
    </fill>
    <fill>
      <patternFill patternType="solid">
        <fgColor indexed="4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ADF729"/>
        <bgColor indexed="64"/>
      </patternFill>
    </fill>
    <fill>
      <patternFill patternType="solid">
        <fgColor rgb="FF4CD9FA"/>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3"/>
        <bgColor indexed="64"/>
      </patternFill>
    </fill>
    <fill>
      <patternFill patternType="solid">
        <fgColor theme="0" tint="-4.9989318521683403E-2"/>
        <bgColor indexed="64"/>
      </patternFill>
    </fill>
    <fill>
      <patternFill patternType="solid">
        <fgColor rgb="FFAFA16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99FF66"/>
        <bgColor indexed="64"/>
      </patternFill>
    </fill>
    <fill>
      <patternFill patternType="solid">
        <fgColor theme="9" tint="0.79998168889431442"/>
        <bgColor indexed="64"/>
      </patternFill>
    </fill>
  </fills>
  <borders count="2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indexed="64"/>
      </top>
      <bottom/>
      <diagonal/>
    </border>
    <border>
      <left style="thin">
        <color indexed="64"/>
      </left>
      <right style="thin">
        <color indexed="64"/>
      </right>
      <top/>
      <bottom/>
      <diagonal/>
    </border>
  </borders>
  <cellStyleXfs count="4">
    <xf numFmtId="0" fontId="0" fillId="0" borderId="0"/>
    <xf numFmtId="0" fontId="8" fillId="0" borderId="0"/>
    <xf numFmtId="9" fontId="35" fillId="0" borderId="0" applyFont="0" applyFill="0" applyBorder="0" applyAlignment="0" applyProtection="0"/>
    <xf numFmtId="43" fontId="40" fillId="0" borderId="0" applyFont="0" applyFill="0" applyBorder="0" applyAlignment="0" applyProtection="0"/>
  </cellStyleXfs>
  <cellXfs count="471">
    <xf numFmtId="0" fontId="0" fillId="0" borderId="0" xfId="0"/>
    <xf numFmtId="0" fontId="2" fillId="0" borderId="0" xfId="0" applyFont="1"/>
    <xf numFmtId="0" fontId="2" fillId="0" borderId="0" xfId="0" applyFont="1" applyAlignment="1">
      <alignment horizontal="center"/>
    </xf>
    <xf numFmtId="0" fontId="0" fillId="0" borderId="0" xfId="0" applyAlignment="1">
      <alignment horizontal="center"/>
    </xf>
    <xf numFmtId="0" fontId="0" fillId="0" borderId="0" xfId="0" applyAlignment="1">
      <alignment vertical="center"/>
    </xf>
    <xf numFmtId="0" fontId="6" fillId="0" borderId="0" xfId="0" applyFont="1"/>
    <xf numFmtId="0" fontId="3" fillId="0" borderId="0" xfId="0" applyFont="1"/>
    <xf numFmtId="0" fontId="0" fillId="0" borderId="0" xfId="0" applyAlignment="1">
      <alignment horizontal="center" vertical="center"/>
    </xf>
    <xf numFmtId="0" fontId="11" fillId="0" borderId="0" xfId="0" applyFont="1"/>
    <xf numFmtId="0" fontId="6" fillId="0" borderId="2" xfId="0" applyFont="1"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center" vertical="center"/>
    </xf>
    <xf numFmtId="0" fontId="0" fillId="0" borderId="0" xfId="0" applyAlignment="1">
      <alignment horizontal="left"/>
    </xf>
    <xf numFmtId="0" fontId="9" fillId="0" borderId="0" xfId="0" applyFont="1" applyAlignment="1">
      <alignment horizontal="center"/>
    </xf>
    <xf numFmtId="0" fontId="9" fillId="0" borderId="0" xfId="0" quotePrefix="1" applyFont="1" applyAlignment="1">
      <alignment horizontal="center"/>
    </xf>
    <xf numFmtId="0" fontId="10" fillId="0" borderId="2" xfId="0" applyFont="1" applyBorder="1" applyAlignment="1">
      <alignment horizontal="center" vertical="center"/>
    </xf>
    <xf numFmtId="0" fontId="15" fillId="0" borderId="2" xfId="0" applyFont="1" applyBorder="1" applyAlignment="1">
      <alignment vertical="center"/>
    </xf>
    <xf numFmtId="0" fontId="15" fillId="0" borderId="2" xfId="0" applyFont="1" applyBorder="1" applyAlignment="1">
      <alignment horizontal="center" vertical="center"/>
    </xf>
    <xf numFmtId="0" fontId="14" fillId="0" borderId="13" xfId="0" quotePrefix="1" applyFont="1" applyBorder="1" applyAlignment="1">
      <alignment horizontal="center" vertical="center"/>
    </xf>
    <xf numFmtId="2"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2" fontId="13" fillId="0" borderId="2" xfId="0" applyNumberFormat="1" applyFont="1" applyBorder="1" applyAlignment="1">
      <alignment horizontal="center" vertical="center"/>
    </xf>
    <xf numFmtId="0" fontId="13" fillId="0" borderId="2" xfId="0" applyFont="1" applyBorder="1" applyAlignment="1">
      <alignment horizontal="center" vertical="center"/>
    </xf>
    <xf numFmtId="165" fontId="17" fillId="0" borderId="5" xfId="0" quotePrefix="1" applyNumberFormat="1" applyFont="1" applyBorder="1" applyAlignment="1">
      <alignment horizontal="center" vertical="center"/>
    </xf>
    <xf numFmtId="164" fontId="17" fillId="0" borderId="5" xfId="0" quotePrefix="1" applyNumberFormat="1" applyFont="1" applyBorder="1" applyAlignment="1">
      <alignment vertical="center"/>
    </xf>
    <xf numFmtId="0" fontId="18" fillId="0" borderId="0" xfId="0" applyFont="1" applyAlignment="1" applyProtection="1">
      <alignment horizontal="left"/>
      <protection locked="0"/>
    </xf>
    <xf numFmtId="0" fontId="6" fillId="0" borderId="2" xfId="0" applyFont="1" applyBorder="1" applyAlignment="1">
      <alignment horizontal="center" vertical="center" wrapText="1"/>
    </xf>
    <xf numFmtId="2" fontId="15" fillId="0" borderId="0" xfId="0" applyNumberFormat="1" applyFont="1" applyAlignment="1">
      <alignment horizontal="center"/>
    </xf>
    <xf numFmtId="0" fontId="10" fillId="0" borderId="3" xfId="0" applyFont="1" applyBorder="1" applyAlignment="1" applyProtection="1">
      <alignment horizontal="center"/>
      <protection locked="0"/>
    </xf>
    <xf numFmtId="0" fontId="15" fillId="0" borderId="2" xfId="0" applyFont="1" applyBorder="1" applyAlignment="1">
      <alignment horizontal="left" vertical="center"/>
    </xf>
    <xf numFmtId="0" fontId="15" fillId="0" borderId="2" xfId="0" applyFont="1" applyBorder="1" applyAlignment="1">
      <alignment horizontal="center"/>
    </xf>
    <xf numFmtId="166" fontId="15" fillId="0" borderId="2" xfId="0" applyNumberFormat="1" applyFont="1" applyBorder="1" applyAlignment="1">
      <alignment horizontal="center"/>
    </xf>
    <xf numFmtId="1" fontId="13" fillId="0" borderId="2" xfId="0" applyNumberFormat="1" applyFont="1" applyBorder="1" applyAlignment="1">
      <alignment horizontal="center"/>
    </xf>
    <xf numFmtId="0" fontId="13" fillId="0" borderId="2" xfId="0" applyFont="1" applyBorder="1" applyAlignment="1">
      <alignment horizontal="center"/>
    </xf>
    <xf numFmtId="0" fontId="15" fillId="0" borderId="2" xfId="0" quotePrefix="1" applyFont="1" applyBorder="1" applyAlignment="1">
      <alignment horizontal="left" vertical="center"/>
    </xf>
    <xf numFmtId="165" fontId="17" fillId="0" borderId="0" xfId="0" quotePrefix="1" applyNumberFormat="1" applyFont="1" applyAlignment="1">
      <alignment horizontal="center" vertical="center"/>
    </xf>
    <xf numFmtId="0" fontId="20" fillId="5" borderId="2" xfId="0" applyFont="1" applyFill="1" applyBorder="1" applyAlignment="1">
      <alignment horizontal="center" vertical="center"/>
    </xf>
    <xf numFmtId="0" fontId="21" fillId="0" borderId="2" xfId="0" applyFont="1" applyBorder="1" applyAlignment="1">
      <alignment horizontal="center" vertical="center"/>
    </xf>
    <xf numFmtId="0" fontId="23" fillId="0" borderId="0" xfId="0" applyFont="1"/>
    <xf numFmtId="0" fontId="10" fillId="9" borderId="2"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14" fillId="11" borderId="13" xfId="0" applyFont="1" applyFill="1" applyBorder="1" applyAlignment="1">
      <alignment horizontal="center" vertical="center"/>
    </xf>
    <xf numFmtId="2" fontId="14" fillId="11" borderId="14" xfId="0" applyNumberFormat="1" applyFont="1" applyFill="1" applyBorder="1" applyAlignment="1">
      <alignment horizontal="center" vertical="center"/>
    </xf>
    <xf numFmtId="0" fontId="13" fillId="11" borderId="13" xfId="0" applyFont="1" applyFill="1" applyBorder="1" applyAlignment="1">
      <alignment horizontal="center" vertical="center"/>
    </xf>
    <xf numFmtId="0" fontId="13" fillId="12" borderId="2" xfId="0" applyFont="1" applyFill="1" applyBorder="1" applyAlignment="1">
      <alignment horizontal="center" vertical="center"/>
    </xf>
    <xf numFmtId="0" fontId="13" fillId="12" borderId="9" xfId="0" applyFont="1" applyFill="1" applyBorder="1" applyAlignment="1" applyProtection="1">
      <alignment horizontal="center"/>
      <protection locked="0"/>
    </xf>
    <xf numFmtId="0" fontId="13" fillId="12" borderId="3" xfId="0" quotePrefix="1" applyFont="1" applyFill="1" applyBorder="1" applyAlignment="1" applyProtection="1">
      <alignment horizontal="left"/>
      <protection locked="0"/>
    </xf>
    <xf numFmtId="0" fontId="13" fillId="12" borderId="2" xfId="0" applyFont="1" applyFill="1" applyBorder="1" applyAlignment="1">
      <alignment vertical="center"/>
    </xf>
    <xf numFmtId="0" fontId="20" fillId="12" borderId="2" xfId="0" applyFont="1" applyFill="1" applyBorder="1" applyAlignment="1">
      <alignment horizontal="center" vertical="center"/>
    </xf>
    <xf numFmtId="1" fontId="13" fillId="11" borderId="2" xfId="0" applyNumberFormat="1" applyFont="1" applyFill="1" applyBorder="1" applyAlignment="1">
      <alignment horizontal="center"/>
    </xf>
    <xf numFmtId="166" fontId="15" fillId="11" borderId="2" xfId="0" applyNumberFormat="1" applyFont="1" applyFill="1" applyBorder="1" applyAlignment="1">
      <alignment horizontal="center"/>
    </xf>
    <xf numFmtId="0" fontId="15" fillId="0" borderId="9" xfId="0" applyFont="1" applyBorder="1" applyAlignment="1">
      <alignment vertical="center"/>
    </xf>
    <xf numFmtId="0" fontId="13" fillId="5" borderId="2" xfId="0" quotePrefix="1" applyFont="1" applyFill="1" applyBorder="1" applyAlignment="1">
      <alignment horizontal="center" vertical="center"/>
    </xf>
    <xf numFmtId="0" fontId="13" fillId="5" borderId="9" xfId="0" quotePrefix="1" applyFont="1" applyFill="1" applyBorder="1" applyAlignment="1" applyProtection="1">
      <alignment horizontal="left" vertical="center"/>
      <protection locked="0"/>
    </xf>
    <xf numFmtId="0" fontId="13" fillId="5" borderId="12" xfId="0" quotePrefix="1" applyFont="1" applyFill="1" applyBorder="1" applyAlignment="1" applyProtection="1">
      <alignment horizontal="left" vertical="center"/>
      <protection locked="0"/>
    </xf>
    <xf numFmtId="0" fontId="13" fillId="5" borderId="12" xfId="0" applyFont="1" applyFill="1" applyBorder="1" applyAlignment="1" applyProtection="1">
      <alignment vertical="center"/>
      <protection locked="0"/>
    </xf>
    <xf numFmtId="0" fontId="14" fillId="5" borderId="13" xfId="0" applyFont="1" applyFill="1" applyBorder="1" applyAlignment="1">
      <alignment horizontal="center" vertical="center"/>
    </xf>
    <xf numFmtId="0" fontId="25" fillId="0" borderId="0" xfId="0" quotePrefix="1" applyFont="1" applyAlignment="1">
      <alignment horizontal="left"/>
    </xf>
    <xf numFmtId="0" fontId="25" fillId="0" borderId="0" xfId="0" quotePrefix="1" applyFont="1" applyAlignment="1">
      <alignment horizontal="center"/>
    </xf>
    <xf numFmtId="0" fontId="12" fillId="0" borderId="0" xfId="0" applyFont="1"/>
    <xf numFmtId="0" fontId="5" fillId="0" borderId="2" xfId="0" applyFont="1" applyBorder="1" applyAlignment="1">
      <alignment horizontal="center" vertical="center" wrapText="1"/>
    </xf>
    <xf numFmtId="0" fontId="15" fillId="0" borderId="9" xfId="0" applyFont="1" applyBorder="1" applyAlignment="1">
      <alignment horizontal="center" vertical="center"/>
    </xf>
    <xf numFmtId="166" fontId="15" fillId="0" borderId="2" xfId="0" applyNumberFormat="1" applyFont="1" applyBorder="1" applyAlignment="1">
      <alignment horizontal="center" vertical="center"/>
    </xf>
    <xf numFmtId="2" fontId="27" fillId="13" borderId="2" xfId="0" applyNumberFormat="1" applyFont="1" applyFill="1" applyBorder="1" applyAlignment="1">
      <alignment horizontal="center" vertical="center"/>
    </xf>
    <xf numFmtId="0" fontId="12" fillId="4" borderId="9" xfId="0" quotePrefix="1" applyFont="1" applyFill="1" applyBorder="1" applyAlignment="1">
      <alignment horizontal="left" vertical="center"/>
    </xf>
    <xf numFmtId="0" fontId="28" fillId="4" borderId="12" xfId="0" applyFont="1" applyFill="1" applyBorder="1"/>
    <xf numFmtId="0" fontId="12" fillId="4" borderId="12" xfId="0" applyFont="1" applyFill="1" applyBorder="1" applyAlignment="1">
      <alignment vertical="center"/>
    </xf>
    <xf numFmtId="0" fontId="28" fillId="4" borderId="12" xfId="0" applyFont="1" applyFill="1" applyBorder="1" applyAlignment="1">
      <alignment vertical="center"/>
    </xf>
    <xf numFmtId="0" fontId="28" fillId="4" borderId="3" xfId="0" applyFont="1" applyFill="1" applyBorder="1"/>
    <xf numFmtId="0" fontId="26" fillId="0" borderId="0" xfId="0" applyFont="1" applyAlignment="1">
      <alignment horizontal="left"/>
    </xf>
    <xf numFmtId="0" fontId="26" fillId="0" borderId="0" xfId="0" applyFont="1" applyAlignment="1">
      <alignment horizontal="center"/>
    </xf>
    <xf numFmtId="0" fontId="29" fillId="0" borderId="0" xfId="0" applyFont="1" applyAlignment="1">
      <alignment horizontal="left"/>
    </xf>
    <xf numFmtId="0" fontId="5" fillId="0" borderId="0" xfId="0" applyFont="1"/>
    <xf numFmtId="0" fontId="5" fillId="0" borderId="0" xfId="0" applyFont="1" applyAlignment="1">
      <alignment horizontal="center"/>
    </xf>
    <xf numFmtId="0" fontId="7" fillId="2" borderId="0" xfId="0" applyFont="1" applyFill="1" applyAlignment="1">
      <alignment horizontal="center" vertical="center" wrapText="1"/>
    </xf>
    <xf numFmtId="0" fontId="10" fillId="0" borderId="9" xfId="0" applyFont="1" applyBorder="1" applyAlignment="1">
      <alignment horizontal="center" vertical="center"/>
    </xf>
    <xf numFmtId="1" fontId="30" fillId="0" borderId="2" xfId="0" applyNumberFormat="1" applyFont="1" applyBorder="1" applyAlignment="1">
      <alignment horizontal="center" vertical="center"/>
    </xf>
    <xf numFmtId="1" fontId="5" fillId="0" borderId="2" xfId="0" applyNumberFormat="1" applyFont="1" applyBorder="1" applyAlignment="1">
      <alignment horizontal="center" vertical="center"/>
    </xf>
    <xf numFmtId="166" fontId="30" fillId="0" borderId="2" xfId="0" applyNumberFormat="1" applyFont="1" applyBorder="1" applyAlignment="1">
      <alignment horizontal="center" vertical="center"/>
    </xf>
    <xf numFmtId="2" fontId="6" fillId="0" borderId="2" xfId="0" applyNumberFormat="1" applyFont="1" applyBorder="1" applyAlignment="1">
      <alignment horizontal="center" vertical="center"/>
    </xf>
    <xf numFmtId="0" fontId="31" fillId="0" borderId="0" xfId="0" applyFont="1" applyAlignment="1">
      <alignment horizontal="center" vertical="center"/>
    </xf>
    <xf numFmtId="0" fontId="16" fillId="0" borderId="0" xfId="0" applyFont="1" applyAlignment="1">
      <alignment vertical="center"/>
    </xf>
    <xf numFmtId="0" fontId="14" fillId="0" borderId="0" xfId="0" quotePrefix="1" applyFont="1" applyAlignment="1">
      <alignment horizontal="left"/>
    </xf>
    <xf numFmtId="0" fontId="10" fillId="5" borderId="9" xfId="0" applyFont="1" applyFill="1" applyBorder="1" applyAlignment="1">
      <alignment vertical="center"/>
    </xf>
    <xf numFmtId="0" fontId="19" fillId="0" borderId="2" xfId="0" applyFont="1" applyBorder="1" applyAlignment="1">
      <alignment horizontal="center"/>
    </xf>
    <xf numFmtId="0" fontId="14" fillId="0" borderId="0" xfId="0" applyFont="1" applyAlignment="1">
      <alignment horizontal="left"/>
    </xf>
    <xf numFmtId="0" fontId="1" fillId="4" borderId="0" xfId="0" quotePrefix="1" applyFont="1" applyFill="1" applyAlignment="1">
      <alignment horizontal="center" vertical="center" wrapText="1"/>
    </xf>
    <xf numFmtId="0" fontId="13" fillId="5" borderId="2" xfId="0" quotePrefix="1" applyFont="1" applyFill="1" applyBorder="1" applyAlignment="1">
      <alignment horizontal="left" vertical="center"/>
    </xf>
    <xf numFmtId="0" fontId="9" fillId="9" borderId="2" xfId="0" applyFont="1" applyFill="1" applyBorder="1" applyAlignment="1">
      <alignment horizontal="center" vertical="center" wrapText="1"/>
    </xf>
    <xf numFmtId="0" fontId="6" fillId="4" borderId="9" xfId="0" quotePrefix="1" applyFont="1" applyFill="1" applyBorder="1" applyAlignment="1">
      <alignment horizontal="left" vertical="center"/>
    </xf>
    <xf numFmtId="0" fontId="13" fillId="5" borderId="9" xfId="0" quotePrefix="1" applyFont="1" applyFill="1" applyBorder="1" applyAlignment="1">
      <alignment horizontal="left" vertical="center"/>
    </xf>
    <xf numFmtId="0" fontId="6" fillId="5" borderId="3" xfId="0" applyFont="1" applyFill="1" applyBorder="1" applyAlignment="1" applyProtection="1">
      <alignment horizontal="center" vertical="center" wrapText="1"/>
      <protection locked="0"/>
    </xf>
    <xf numFmtId="0" fontId="10" fillId="9" borderId="8" xfId="0" applyFont="1" applyFill="1" applyBorder="1" applyAlignment="1">
      <alignment horizontal="center" vertical="center" wrapText="1"/>
    </xf>
    <xf numFmtId="0" fontId="15" fillId="0" borderId="1" xfId="0" applyFont="1" applyBorder="1" applyAlignment="1">
      <alignment vertical="center"/>
    </xf>
    <xf numFmtId="0" fontId="15" fillId="0" borderId="1" xfId="0" applyFont="1" applyBorder="1" applyAlignment="1">
      <alignment horizontal="left" vertical="center"/>
    </xf>
    <xf numFmtId="0" fontId="6" fillId="5" borderId="3" xfId="0" applyFont="1" applyFill="1" applyBorder="1" applyAlignment="1" applyProtection="1">
      <alignment horizontal="left" vertical="center"/>
      <protection locked="0"/>
    </xf>
    <xf numFmtId="0" fontId="0" fillId="5" borderId="2" xfId="0" applyFill="1" applyBorder="1" applyAlignment="1">
      <alignment horizontal="center"/>
    </xf>
    <xf numFmtId="0" fontId="23" fillId="0" borderId="0" xfId="0" quotePrefix="1" applyFont="1" applyAlignment="1">
      <alignment horizontal="left"/>
    </xf>
    <xf numFmtId="10" fontId="30" fillId="14" borderId="2" xfId="0" applyNumberFormat="1" applyFont="1" applyFill="1" applyBorder="1" applyAlignment="1">
      <alignment horizontal="center" vertical="center"/>
    </xf>
    <xf numFmtId="2" fontId="30" fillId="14" borderId="0" xfId="0" applyNumberFormat="1" applyFont="1" applyFill="1" applyAlignment="1">
      <alignment horizontal="center" vertical="center"/>
    </xf>
    <xf numFmtId="166" fontId="15" fillId="14" borderId="2" xfId="0" applyNumberFormat="1" applyFont="1" applyFill="1" applyBorder="1" applyAlignment="1">
      <alignment horizontal="center" vertical="center"/>
    </xf>
    <xf numFmtId="2" fontId="15" fillId="14" borderId="2" xfId="0" applyNumberFormat="1" applyFont="1" applyFill="1" applyBorder="1" applyAlignment="1">
      <alignment horizontal="center" vertical="center"/>
    </xf>
    <xf numFmtId="0" fontId="13" fillId="11" borderId="2" xfId="0" applyFont="1" applyFill="1" applyBorder="1" applyAlignment="1">
      <alignment horizontal="center" vertical="center"/>
    </xf>
    <xf numFmtId="0" fontId="9" fillId="0" borderId="0" xfId="0" applyFont="1" applyAlignment="1">
      <alignment horizontal="center" vertical="center"/>
    </xf>
    <xf numFmtId="0" fontId="20" fillId="5" borderId="8" xfId="0" applyFont="1" applyFill="1" applyBorder="1" applyAlignment="1">
      <alignment horizontal="center" vertical="center"/>
    </xf>
    <xf numFmtId="167" fontId="36" fillId="0" borderId="2" xfId="0" applyNumberFormat="1" applyFont="1" applyBorder="1" applyAlignment="1">
      <alignment horizontal="center" vertical="center"/>
    </xf>
    <xf numFmtId="0" fontId="14" fillId="0" borderId="2" xfId="0" quotePrefix="1" applyFont="1" applyBorder="1" applyAlignment="1">
      <alignment horizontal="center" vertical="center"/>
    </xf>
    <xf numFmtId="1" fontId="36" fillId="0" borderId="2" xfId="0" applyNumberFormat="1" applyFont="1" applyBorder="1" applyAlignment="1">
      <alignment horizontal="center" vertical="center"/>
    </xf>
    <xf numFmtId="0" fontId="14" fillId="0" borderId="2" xfId="0" applyFont="1" applyBorder="1" applyAlignment="1">
      <alignment horizontal="center" vertical="center"/>
    </xf>
    <xf numFmtId="0" fontId="0" fillId="0" borderId="2" xfId="0" applyBorder="1" applyAlignment="1">
      <alignment vertical="center"/>
    </xf>
    <xf numFmtId="0" fontId="36" fillId="0" borderId="2" xfId="0" applyFont="1" applyBorder="1" applyAlignment="1">
      <alignment horizontal="center" vertical="center"/>
    </xf>
    <xf numFmtId="0" fontId="13" fillId="0" borderId="9" xfId="0" applyFont="1" applyBorder="1" applyAlignment="1">
      <alignment horizontal="center" vertical="center"/>
    </xf>
    <xf numFmtId="0" fontId="13" fillId="0" borderId="9" xfId="0" applyFont="1" applyBorder="1" applyAlignment="1">
      <alignment horizontal="center"/>
    </xf>
    <xf numFmtId="1" fontId="13" fillId="11" borderId="9" xfId="0" applyNumberFormat="1" applyFont="1" applyFill="1" applyBorder="1" applyAlignment="1">
      <alignment horizontal="center"/>
    </xf>
    <xf numFmtId="10" fontId="30" fillId="0" borderId="1" xfId="0" applyNumberFormat="1" applyFont="1" applyBorder="1" applyAlignment="1">
      <alignment horizontal="center" vertical="center"/>
    </xf>
    <xf numFmtId="10" fontId="30" fillId="0" borderId="11" xfId="2" applyNumberFormat="1" applyFont="1" applyBorder="1" applyAlignment="1">
      <alignment horizontal="center" vertical="center"/>
    </xf>
    <xf numFmtId="0" fontId="30" fillId="0" borderId="0" xfId="0" applyFont="1" applyAlignment="1">
      <alignment horizontal="center" vertical="center"/>
    </xf>
    <xf numFmtId="0" fontId="37" fillId="0" borderId="2" xfId="0" applyFont="1" applyBorder="1" applyAlignment="1">
      <alignment horizontal="center" vertical="center"/>
    </xf>
    <xf numFmtId="0" fontId="39" fillId="15" borderId="2" xfId="0" applyFont="1" applyFill="1" applyBorder="1" applyAlignment="1">
      <alignment horizontal="center" vertical="center" wrapText="1"/>
    </xf>
    <xf numFmtId="0" fontId="10" fillId="0" borderId="2" xfId="0" applyFont="1" applyBorder="1" applyAlignment="1" applyProtection="1">
      <alignment horizontal="center"/>
      <protection locked="0"/>
    </xf>
    <xf numFmtId="0" fontId="15" fillId="0" borderId="1" xfId="0" quotePrefix="1" applyFont="1" applyBorder="1" applyAlignment="1">
      <alignment horizontal="left" vertical="center"/>
    </xf>
    <xf numFmtId="0" fontId="41" fillId="0" borderId="0" xfId="0" applyFont="1" applyAlignment="1">
      <alignment horizontal="center"/>
    </xf>
    <xf numFmtId="19" fontId="26" fillId="0" borderId="0" xfId="0" applyNumberFormat="1" applyFont="1" applyAlignment="1">
      <alignment horizontal="center"/>
    </xf>
    <xf numFmtId="0" fontId="6" fillId="16" borderId="9" xfId="0" quotePrefix="1" applyFont="1" applyFill="1" applyBorder="1" applyAlignment="1">
      <alignment horizontal="center" vertical="center" wrapText="1"/>
    </xf>
    <xf numFmtId="0" fontId="12" fillId="16" borderId="9" xfId="0" quotePrefix="1" applyFont="1" applyFill="1" applyBorder="1" applyAlignment="1">
      <alignment horizontal="center" vertical="center" wrapText="1"/>
    </xf>
    <xf numFmtId="0" fontId="12" fillId="16" borderId="9" xfId="0" applyFont="1" applyFill="1" applyBorder="1" applyAlignment="1">
      <alignment horizontal="center" vertical="center" wrapText="1"/>
    </xf>
    <xf numFmtId="0" fontId="5" fillId="16" borderId="9" xfId="0" applyFont="1" applyFill="1" applyBorder="1" applyAlignment="1">
      <alignment horizontal="center" vertical="center" wrapText="1"/>
    </xf>
    <xf numFmtId="0" fontId="5" fillId="16" borderId="2" xfId="0" applyFont="1" applyFill="1" applyBorder="1" applyAlignment="1">
      <alignment horizontal="center" vertical="center" wrapText="1"/>
    </xf>
    <xf numFmtId="0" fontId="13" fillId="6" borderId="9" xfId="0" applyFont="1" applyFill="1" applyBorder="1" applyAlignment="1">
      <alignment horizontal="center" vertical="center"/>
    </xf>
    <xf numFmtId="0" fontId="22" fillId="6" borderId="2" xfId="0" quotePrefix="1" applyFont="1" applyFill="1" applyBorder="1" applyAlignment="1">
      <alignment horizontal="left" vertical="center"/>
    </xf>
    <xf numFmtId="0" fontId="12" fillId="6" borderId="9" xfId="0" applyFont="1" applyFill="1" applyBorder="1" applyAlignment="1">
      <alignment horizontal="center" vertical="center"/>
    </xf>
    <xf numFmtId="0" fontId="0" fillId="6" borderId="3" xfId="0" applyFill="1" applyBorder="1" applyAlignment="1">
      <alignment horizontal="center"/>
    </xf>
    <xf numFmtId="0" fontId="12" fillId="6" borderId="12" xfId="0" applyFont="1" applyFill="1" applyBorder="1" applyAlignment="1">
      <alignment horizontal="center" vertical="center"/>
    </xf>
    <xf numFmtId="0" fontId="12" fillId="6" borderId="3" xfId="0" applyFont="1" applyFill="1" applyBorder="1" applyAlignment="1">
      <alignment horizontal="center" vertical="center"/>
    </xf>
    <xf numFmtId="10" fontId="15" fillId="0" borderId="2" xfId="2" applyNumberFormat="1" applyFont="1" applyBorder="1" applyAlignment="1">
      <alignment horizontal="center" vertical="center"/>
    </xf>
    <xf numFmtId="1" fontId="15" fillId="0" borderId="2" xfId="0" applyNumberFormat="1" applyFont="1" applyBorder="1" applyAlignment="1">
      <alignment horizontal="center" vertical="center"/>
    </xf>
    <xf numFmtId="0" fontId="5" fillId="17" borderId="2" xfId="0" applyFont="1" applyFill="1" applyBorder="1" applyAlignment="1">
      <alignment horizontal="center" vertical="center" wrapText="1"/>
    </xf>
    <xf numFmtId="0" fontId="12" fillId="17" borderId="9" xfId="0" applyFont="1" applyFill="1" applyBorder="1" applyAlignment="1">
      <alignment horizontal="center" vertical="center" wrapText="1"/>
    </xf>
    <xf numFmtId="0" fontId="5" fillId="17" borderId="9" xfId="0" applyFont="1" applyFill="1" applyBorder="1" applyAlignment="1">
      <alignment horizontal="center" vertical="center" wrapText="1"/>
    </xf>
    <xf numFmtId="0" fontId="5" fillId="17" borderId="1" xfId="0" quotePrefix="1" applyFont="1" applyFill="1" applyBorder="1" applyAlignment="1">
      <alignment horizontal="center" vertical="center" wrapText="1"/>
    </xf>
    <xf numFmtId="0" fontId="3" fillId="2" borderId="0" xfId="0" applyFont="1" applyFill="1" applyAlignment="1">
      <alignment horizontal="center" vertical="center" wrapText="1"/>
    </xf>
    <xf numFmtId="0" fontId="30" fillId="0" borderId="0" xfId="0" applyFont="1" applyAlignment="1">
      <alignment horizontal="center"/>
    </xf>
    <xf numFmtId="43" fontId="0" fillId="0" borderId="0" xfId="3" applyFont="1" applyAlignment="1">
      <alignment horizontal="center"/>
    </xf>
    <xf numFmtId="166" fontId="15" fillId="11" borderId="2" xfId="0" applyNumberFormat="1" applyFont="1" applyFill="1" applyBorder="1" applyAlignment="1">
      <alignment horizontal="center" vertical="center"/>
    </xf>
    <xf numFmtId="0" fontId="3" fillId="6" borderId="8" xfId="0" quotePrefix="1" applyFont="1" applyFill="1" applyBorder="1" applyAlignment="1">
      <alignment horizontal="center" vertical="center" wrapText="1"/>
    </xf>
    <xf numFmtId="0" fontId="0" fillId="0" borderId="19" xfId="0" applyBorder="1"/>
    <xf numFmtId="168" fontId="1" fillId="0" borderId="19" xfId="0" quotePrefix="1" applyNumberFormat="1" applyFont="1" applyBorder="1" applyAlignment="1">
      <alignment horizontal="center" vertical="center"/>
    </xf>
    <xf numFmtId="169" fontId="1" fillId="0" borderId="19" xfId="0" quotePrefix="1" applyNumberFormat="1" applyFont="1" applyBorder="1" applyAlignment="1">
      <alignment horizontal="center" vertical="center"/>
    </xf>
    <xf numFmtId="0" fontId="38" fillId="0" borderId="19" xfId="0" applyFont="1" applyBorder="1" applyAlignment="1">
      <alignment horizontal="center" vertical="center"/>
    </xf>
    <xf numFmtId="168" fontId="38" fillId="0" borderId="19" xfId="0" quotePrefix="1" applyNumberFormat="1" applyFont="1" applyBorder="1" applyAlignment="1">
      <alignment horizontal="center" vertical="center"/>
    </xf>
    <xf numFmtId="170" fontId="1" fillId="0" borderId="19" xfId="0" quotePrefix="1" applyNumberFormat="1" applyFont="1" applyBorder="1" applyAlignment="1">
      <alignment horizontal="center" vertical="center"/>
    </xf>
    <xf numFmtId="0" fontId="3" fillId="6" borderId="19" xfId="0" quotePrefix="1" applyFont="1" applyFill="1" applyBorder="1" applyAlignment="1">
      <alignment horizontal="center" vertical="center" wrapText="1"/>
    </xf>
    <xf numFmtId="0" fontId="6" fillId="5" borderId="1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41" fillId="0" borderId="0" xfId="0" applyFont="1" applyAlignment="1">
      <alignment horizontal="center" vertical="center"/>
    </xf>
    <xf numFmtId="0" fontId="5" fillId="0" borderId="0" xfId="0" quotePrefix="1" applyFont="1" applyAlignment="1">
      <alignment horizontal="left"/>
    </xf>
    <xf numFmtId="0" fontId="6" fillId="5" borderId="12" xfId="0" applyFont="1" applyFill="1" applyBorder="1" applyAlignment="1" applyProtection="1">
      <alignment horizontal="left" vertical="center"/>
      <protection locked="0"/>
    </xf>
    <xf numFmtId="0" fontId="10" fillId="5" borderId="3" xfId="0" applyFont="1" applyFill="1" applyBorder="1" applyAlignment="1">
      <alignment vertical="center"/>
    </xf>
    <xf numFmtId="0" fontId="5" fillId="7" borderId="2" xfId="0" applyFont="1" applyFill="1" applyBorder="1" applyAlignment="1">
      <alignment horizontal="center" vertical="center" wrapText="1"/>
    </xf>
    <xf numFmtId="0" fontId="43" fillId="0" borderId="0" xfId="0" quotePrefix="1" applyFont="1" applyAlignment="1">
      <alignment horizontal="left" vertical="center"/>
    </xf>
    <xf numFmtId="0" fontId="15" fillId="0" borderId="0" xfId="0" quotePrefix="1" applyFont="1" applyAlignment="1">
      <alignment horizontal="left" vertical="center"/>
    </xf>
    <xf numFmtId="0" fontId="13" fillId="9" borderId="2" xfId="0" applyFont="1" applyFill="1" applyBorder="1" applyAlignment="1">
      <alignment horizontal="center" vertical="center" wrapText="1"/>
    </xf>
    <xf numFmtId="0" fontId="15" fillId="0" borderId="1" xfId="0" applyFont="1" applyBorder="1" applyAlignment="1">
      <alignment horizontal="center"/>
    </xf>
    <xf numFmtId="0" fontId="44" fillId="0" borderId="2" xfId="0" quotePrefix="1" applyFont="1" applyBorder="1" applyAlignment="1">
      <alignment horizontal="center" vertical="center" wrapText="1"/>
    </xf>
    <xf numFmtId="0" fontId="45" fillId="0" borderId="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0" fontId="47" fillId="0" borderId="2" xfId="0" applyFont="1" applyBorder="1" applyAlignment="1">
      <alignment horizontal="center" vertical="center"/>
    </xf>
    <xf numFmtId="0" fontId="15" fillId="0" borderId="0" xfId="0" applyFont="1"/>
    <xf numFmtId="0" fontId="48" fillId="0" borderId="0" xfId="0" applyFont="1"/>
    <xf numFmtId="0" fontId="49" fillId="0" borderId="0" xfId="0" applyFont="1"/>
    <xf numFmtId="0" fontId="22" fillId="5" borderId="9" xfId="0" quotePrefix="1" applyFont="1" applyFill="1" applyBorder="1" applyAlignment="1" applyProtection="1">
      <alignment horizontal="left" vertical="center"/>
      <protection locked="0"/>
    </xf>
    <xf numFmtId="0" fontId="14" fillId="5" borderId="3" xfId="0" applyFont="1" applyFill="1" applyBorder="1" applyAlignment="1">
      <alignment horizontal="center" vertical="center"/>
    </xf>
    <xf numFmtId="0" fontId="22" fillId="12" borderId="9" xfId="0" quotePrefix="1" applyFont="1" applyFill="1" applyBorder="1" applyAlignment="1" applyProtection="1">
      <alignment horizontal="left" vertical="center"/>
      <protection locked="0"/>
    </xf>
    <xf numFmtId="0" fontId="13" fillId="12" borderId="12" xfId="0" quotePrefix="1" applyFont="1" applyFill="1" applyBorder="1" applyAlignment="1" applyProtection="1">
      <alignment horizontal="left" vertical="center"/>
      <protection locked="0"/>
    </xf>
    <xf numFmtId="0" fontId="13" fillId="12" borderId="12" xfId="0" applyFont="1" applyFill="1" applyBorder="1" applyAlignment="1" applyProtection="1">
      <alignment vertical="center"/>
      <protection locked="0"/>
    </xf>
    <xf numFmtId="0" fontId="14" fillId="12" borderId="3" xfId="0" applyFont="1" applyFill="1" applyBorder="1" applyAlignment="1">
      <alignment horizontal="center" vertical="center"/>
    </xf>
    <xf numFmtId="0" fontId="51" fillId="0" borderId="0" xfId="0" applyFont="1" applyAlignment="1">
      <alignment horizontal="center"/>
    </xf>
    <xf numFmtId="0" fontId="7" fillId="0" borderId="0" xfId="0" applyFont="1" applyAlignment="1">
      <alignment horizontal="center"/>
    </xf>
    <xf numFmtId="0" fontId="2" fillId="0" borderId="0" xfId="0" applyFont="1" applyAlignment="1">
      <alignment horizontal="center" vertical="center"/>
    </xf>
    <xf numFmtId="0" fontId="4" fillId="0" borderId="0" xfId="0" applyFont="1" applyAlignment="1">
      <alignment horizontal="center" vertical="center"/>
    </xf>
    <xf numFmtId="0" fontId="52" fillId="0" borderId="0" xfId="0" applyFont="1"/>
    <xf numFmtId="0" fontId="3" fillId="0" borderId="0" xfId="0" quotePrefix="1" applyFont="1" applyAlignment="1">
      <alignment horizontal="center"/>
    </xf>
    <xf numFmtId="0" fontId="3" fillId="0" borderId="0" xfId="0" applyFont="1" applyAlignment="1">
      <alignment horizontal="left"/>
    </xf>
    <xf numFmtId="0" fontId="3" fillId="17" borderId="2" xfId="0" applyFont="1" applyFill="1" applyBorder="1" applyAlignment="1">
      <alignment horizontal="center" vertical="center" wrapText="1"/>
    </xf>
    <xf numFmtId="49" fontId="3" fillId="17" borderId="2" xfId="0" applyNumberFormat="1" applyFont="1" applyFill="1" applyBorder="1" applyAlignment="1">
      <alignment horizontal="center" vertical="center" wrapText="1"/>
    </xf>
    <xf numFmtId="0" fontId="53" fillId="0" borderId="0" xfId="0" applyFont="1"/>
    <xf numFmtId="0" fontId="54" fillId="12" borderId="2" xfId="0" quotePrefix="1" applyFont="1" applyFill="1" applyBorder="1" applyAlignment="1">
      <alignment horizontal="left" vertical="center"/>
    </xf>
    <xf numFmtId="0" fontId="0" fillId="12" borderId="2" xfId="0" applyFill="1" applyBorder="1"/>
    <xf numFmtId="0" fontId="41" fillId="12" borderId="2" xfId="0" applyFont="1" applyFill="1" applyBorder="1" applyAlignment="1">
      <alignment vertical="center"/>
    </xf>
    <xf numFmtId="49" fontId="0" fillId="12" borderId="2" xfId="0" applyNumberFormat="1" applyFill="1" applyBorder="1"/>
    <xf numFmtId="0" fontId="53" fillId="12" borderId="0" xfId="0" applyFont="1" applyFill="1"/>
    <xf numFmtId="0" fontId="6" fillId="12" borderId="2" xfId="0" applyFont="1" applyFill="1" applyBorder="1" applyAlignment="1">
      <alignment vertical="center"/>
    </xf>
    <xf numFmtId="0" fontId="2" fillId="0" borderId="0" xfId="0" applyFont="1" applyAlignment="1">
      <alignment vertical="center"/>
    </xf>
    <xf numFmtId="0" fontId="56" fillId="0" borderId="0" xfId="0" applyFont="1" applyAlignment="1">
      <alignment horizontal="center"/>
    </xf>
    <xf numFmtId="0" fontId="12" fillId="18" borderId="2" xfId="0" applyFont="1" applyFill="1" applyBorder="1" applyAlignment="1">
      <alignment horizontal="center" vertical="center" wrapText="1"/>
    </xf>
    <xf numFmtId="0" fontId="47" fillId="0" borderId="2" xfId="0" applyFont="1" applyBorder="1" applyAlignment="1">
      <alignment vertical="center"/>
    </xf>
    <xf numFmtId="0" fontId="47" fillId="0" borderId="2" xfId="0" applyFont="1" applyBorder="1" applyAlignment="1">
      <alignment vertical="center" wrapText="1"/>
    </xf>
    <xf numFmtId="169" fontId="57" fillId="0" borderId="2" xfId="0" applyNumberFormat="1" applyFont="1" applyBorder="1" applyAlignment="1">
      <alignment horizontal="center" vertical="center"/>
    </xf>
    <xf numFmtId="0" fontId="53" fillId="0" borderId="0" xfId="0" applyFont="1" applyAlignment="1">
      <alignment vertical="center"/>
    </xf>
    <xf numFmtId="166" fontId="6" fillId="0" borderId="2" xfId="0" applyNumberFormat="1" applyFont="1" applyBorder="1" applyAlignment="1">
      <alignment horizontal="center" vertical="center"/>
    </xf>
    <xf numFmtId="0" fontId="55" fillId="12" borderId="2" xfId="0" applyFont="1" applyFill="1" applyBorder="1"/>
    <xf numFmtId="0" fontId="53" fillId="12" borderId="2" xfId="0" applyFont="1" applyFill="1" applyBorder="1"/>
    <xf numFmtId="0" fontId="0" fillId="12" borderId="12" xfId="0" applyFill="1" applyBorder="1"/>
    <xf numFmtId="0" fontId="5" fillId="12" borderId="9" xfId="0" quotePrefix="1" applyFont="1" applyFill="1" applyBorder="1" applyAlignment="1">
      <alignment vertical="center" wrapText="1"/>
    </xf>
    <xf numFmtId="0" fontId="5" fillId="12" borderId="3" xfId="0" quotePrefix="1" applyFont="1" applyFill="1" applyBorder="1" applyAlignment="1">
      <alignment vertical="center" wrapText="1"/>
    </xf>
    <xf numFmtId="0" fontId="4" fillId="0" borderId="2" xfId="0" applyFont="1" applyBorder="1" applyAlignment="1">
      <alignment horizontal="center" vertical="center"/>
    </xf>
    <xf numFmtId="0" fontId="6" fillId="0" borderId="0" xfId="0" applyFont="1" applyAlignment="1">
      <alignment horizontal="center" vertical="center"/>
    </xf>
    <xf numFmtId="0" fontId="58" fillId="0" borderId="2" xfId="0" applyFont="1" applyBorder="1" applyAlignment="1">
      <alignment horizontal="center" vertical="center"/>
    </xf>
    <xf numFmtId="0" fontId="52" fillId="0" borderId="2" xfId="0" applyFont="1" applyBorder="1" applyAlignment="1">
      <alignment horizontal="center" vertical="center"/>
    </xf>
    <xf numFmtId="0" fontId="52" fillId="0" borderId="0" xfId="0" applyFont="1" applyAlignment="1">
      <alignment horizontal="center" vertical="center"/>
    </xf>
    <xf numFmtId="0" fontId="59" fillId="0" borderId="0" xfId="0" applyFont="1"/>
    <xf numFmtId="0" fontId="59" fillId="0" borderId="0" xfId="0" applyFont="1" applyAlignment="1">
      <alignment horizontal="center"/>
    </xf>
    <xf numFmtId="0" fontId="59" fillId="0" borderId="2" xfId="0" applyFont="1" applyBorder="1" applyAlignment="1">
      <alignment horizontal="center"/>
    </xf>
    <xf numFmtId="0" fontId="59" fillId="0" borderId="2" xfId="0" applyFont="1" applyBorder="1"/>
    <xf numFmtId="0" fontId="0" fillId="0" borderId="2" xfId="0" applyBorder="1" applyAlignment="1">
      <alignment horizontal="center"/>
    </xf>
    <xf numFmtId="0" fontId="0" fillId="5" borderId="8" xfId="0" applyFill="1" applyBorder="1" applyAlignment="1">
      <alignment horizontal="center"/>
    </xf>
    <xf numFmtId="0" fontId="13" fillId="5" borderId="10" xfId="0" quotePrefix="1" applyFont="1" applyFill="1" applyBorder="1" applyAlignment="1">
      <alignment horizontal="left" vertical="center"/>
    </xf>
    <xf numFmtId="0" fontId="6" fillId="5" borderId="2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wrapText="1"/>
      <protection locked="0"/>
    </xf>
    <xf numFmtId="0" fontId="10" fillId="5" borderId="7" xfId="0" applyFont="1" applyFill="1" applyBorder="1" applyAlignment="1">
      <alignment vertical="center"/>
    </xf>
    <xf numFmtId="0" fontId="31" fillId="0" borderId="2" xfId="0" applyFont="1" applyBorder="1" applyAlignment="1">
      <alignment horizontal="center" vertical="center"/>
    </xf>
    <xf numFmtId="2" fontId="30" fillId="14" borderId="2" xfId="0" applyNumberFormat="1" applyFont="1" applyFill="1" applyBorder="1" applyAlignment="1">
      <alignment horizontal="center" vertical="center"/>
    </xf>
    <xf numFmtId="0" fontId="16" fillId="0" borderId="2" xfId="0" applyFont="1" applyBorder="1" applyAlignment="1">
      <alignment vertical="center"/>
    </xf>
    <xf numFmtId="0" fontId="1" fillId="0" borderId="0" xfId="0" applyFont="1"/>
    <xf numFmtId="0" fontId="59" fillId="4" borderId="2" xfId="0" applyFont="1" applyFill="1" applyBorder="1" applyAlignment="1">
      <alignment horizontal="center"/>
    </xf>
    <xf numFmtId="0" fontId="59" fillId="4" borderId="2" xfId="0" applyFont="1" applyFill="1" applyBorder="1"/>
    <xf numFmtId="0" fontId="15" fillId="4" borderId="2" xfId="0" applyFont="1" applyFill="1" applyBorder="1" applyAlignment="1">
      <alignment horizontal="center" vertical="center"/>
    </xf>
    <xf numFmtId="166" fontId="30" fillId="4" borderId="2" xfId="0" applyNumberFormat="1" applyFont="1" applyFill="1" applyBorder="1" applyAlignment="1">
      <alignment horizontal="center" vertical="center"/>
    </xf>
    <xf numFmtId="10" fontId="30" fillId="4" borderId="2" xfId="0" applyNumberFormat="1" applyFont="1" applyFill="1" applyBorder="1" applyAlignment="1">
      <alignment horizontal="center" vertical="center"/>
    </xf>
    <xf numFmtId="1" fontId="5" fillId="4" borderId="2" xfId="0" applyNumberFormat="1" applyFont="1" applyFill="1" applyBorder="1" applyAlignment="1">
      <alignment horizontal="center" vertical="center"/>
    </xf>
    <xf numFmtId="1" fontId="30" fillId="4" borderId="2" xfId="0" applyNumberFormat="1" applyFont="1" applyFill="1" applyBorder="1" applyAlignment="1">
      <alignment horizontal="center" vertical="center"/>
    </xf>
    <xf numFmtId="0" fontId="37" fillId="4" borderId="2" xfId="0" applyFont="1" applyFill="1" applyBorder="1" applyAlignment="1">
      <alignment horizontal="center" vertical="center"/>
    </xf>
    <xf numFmtId="0" fontId="0" fillId="4" borderId="0" xfId="0" applyFill="1" applyAlignment="1">
      <alignment vertical="center"/>
    </xf>
    <xf numFmtId="2"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0" fontId="31" fillId="4" borderId="0" xfId="0" applyFont="1" applyFill="1" applyAlignment="1">
      <alignment horizontal="center" vertical="center"/>
    </xf>
    <xf numFmtId="2" fontId="30" fillId="4" borderId="0" xfId="0" applyNumberFormat="1" applyFont="1" applyFill="1" applyAlignment="1">
      <alignment horizontal="center" vertical="center"/>
    </xf>
    <xf numFmtId="0" fontId="16" fillId="4" borderId="0" xfId="0" applyFont="1" applyFill="1" applyAlignment="1">
      <alignment vertical="center"/>
    </xf>
    <xf numFmtId="0" fontId="13" fillId="0" borderId="6" xfId="0" applyFont="1" applyBorder="1" applyAlignment="1">
      <alignment horizontal="center" vertical="center"/>
    </xf>
    <xf numFmtId="0" fontId="15" fillId="0" borderId="1" xfId="0" applyFont="1" applyBorder="1" applyAlignment="1">
      <alignment horizontal="center" vertical="center"/>
    </xf>
    <xf numFmtId="166" fontId="15" fillId="0" borderId="1" xfId="0" applyNumberFormat="1" applyFont="1" applyBorder="1" applyAlignment="1">
      <alignment horizontal="center" vertical="center"/>
    </xf>
    <xf numFmtId="0" fontId="60" fillId="0" borderId="2" xfId="0" applyFont="1" applyBorder="1" applyAlignment="1">
      <alignment vertical="center"/>
    </xf>
    <xf numFmtId="0" fontId="60" fillId="0" borderId="6" xfId="0" applyFont="1" applyBorder="1" applyAlignment="1">
      <alignment horizontal="center" vertical="center"/>
    </xf>
    <xf numFmtId="0" fontId="60" fillId="0" borderId="2" xfId="0" applyFont="1" applyBorder="1" applyAlignment="1">
      <alignment horizontal="center" vertical="center"/>
    </xf>
    <xf numFmtId="0" fontId="59" fillId="0" borderId="6" xfId="0" applyFont="1" applyBorder="1" applyAlignment="1">
      <alignment horizontal="center"/>
    </xf>
    <xf numFmtId="0" fontId="61" fillId="0" borderId="2" xfId="0" applyFont="1" applyBorder="1"/>
    <xf numFmtId="0" fontId="15" fillId="0" borderId="0" xfId="0" applyFont="1" applyAlignment="1">
      <alignment horizontal="center" vertical="center"/>
    </xf>
    <xf numFmtId="0" fontId="59" fillId="0" borderId="1" xfId="0" applyFont="1" applyBorder="1"/>
    <xf numFmtId="0" fontId="60" fillId="0" borderId="9" xfId="0" applyFont="1" applyBorder="1" applyAlignment="1">
      <alignment horizontal="center" vertical="center"/>
    </xf>
    <xf numFmtId="0" fontId="60" fillId="0" borderId="2" xfId="0" applyFont="1" applyBorder="1"/>
    <xf numFmtId="0" fontId="0" fillId="0" borderId="2" xfId="0" applyBorder="1"/>
    <xf numFmtId="0" fontId="59" fillId="19" borderId="2" xfId="0" applyFont="1" applyFill="1" applyBorder="1" applyAlignment="1">
      <alignment horizontal="center"/>
    </xf>
    <xf numFmtId="0" fontId="59" fillId="19" borderId="2" xfId="0" applyFont="1" applyFill="1" applyBorder="1"/>
    <xf numFmtId="0" fontId="15" fillId="19" borderId="2" xfId="0" applyFont="1" applyFill="1" applyBorder="1" applyAlignment="1">
      <alignment horizontal="center" vertical="center"/>
    </xf>
    <xf numFmtId="166" fontId="30" fillId="19" borderId="2" xfId="0" applyNumberFormat="1" applyFont="1" applyFill="1" applyBorder="1" applyAlignment="1">
      <alignment horizontal="center" vertical="center"/>
    </xf>
    <xf numFmtId="10" fontId="30" fillId="19" borderId="2" xfId="0" applyNumberFormat="1" applyFont="1" applyFill="1" applyBorder="1" applyAlignment="1">
      <alignment horizontal="center" vertical="center"/>
    </xf>
    <xf numFmtId="1" fontId="5" fillId="19" borderId="2" xfId="0" applyNumberFormat="1" applyFont="1" applyFill="1" applyBorder="1" applyAlignment="1">
      <alignment horizontal="center" vertical="center"/>
    </xf>
    <xf numFmtId="1" fontId="30" fillId="19" borderId="2" xfId="0" applyNumberFormat="1" applyFont="1" applyFill="1" applyBorder="1" applyAlignment="1">
      <alignment horizontal="center" vertical="center"/>
    </xf>
    <xf numFmtId="0" fontId="37" fillId="19" borderId="2" xfId="0" applyFont="1" applyFill="1" applyBorder="1" applyAlignment="1">
      <alignment horizontal="center" vertical="center"/>
    </xf>
    <xf numFmtId="0" fontId="0" fillId="19" borderId="0" xfId="0" applyFill="1" applyAlignment="1">
      <alignment vertical="center"/>
    </xf>
    <xf numFmtId="2" fontId="6" fillId="19" borderId="2" xfId="0" applyNumberFormat="1" applyFont="1" applyFill="1" applyBorder="1" applyAlignment="1">
      <alignment horizontal="center" vertical="center"/>
    </xf>
    <xf numFmtId="0" fontId="6" fillId="19" borderId="2" xfId="0" applyFont="1" applyFill="1" applyBorder="1" applyAlignment="1">
      <alignment horizontal="center" vertical="center"/>
    </xf>
    <xf numFmtId="0" fontId="31" fillId="19" borderId="0" xfId="0" applyFont="1" applyFill="1" applyAlignment="1">
      <alignment horizontal="center" vertical="center"/>
    </xf>
    <xf numFmtId="2" fontId="30" fillId="19" borderId="0" xfId="0" applyNumberFormat="1" applyFont="1" applyFill="1" applyAlignment="1">
      <alignment horizontal="center" vertical="center"/>
    </xf>
    <xf numFmtId="0" fontId="0" fillId="19" borderId="0" xfId="0" applyFill="1"/>
    <xf numFmtId="0" fontId="0" fillId="19" borderId="2" xfId="0" applyFill="1" applyBorder="1" applyAlignment="1">
      <alignment horizontal="center"/>
    </xf>
    <xf numFmtId="0" fontId="16" fillId="19" borderId="0" xfId="0" applyFont="1" applyFill="1" applyAlignment="1">
      <alignment vertical="center"/>
    </xf>
    <xf numFmtId="0" fontId="0" fillId="4" borderId="2" xfId="0" applyFill="1" applyBorder="1" applyAlignment="1">
      <alignment vertical="center"/>
    </xf>
    <xf numFmtId="0" fontId="31" fillId="4" borderId="2" xfId="0" applyFont="1" applyFill="1" applyBorder="1" applyAlignment="1">
      <alignment horizontal="center" vertical="center"/>
    </xf>
    <xf numFmtId="2" fontId="30" fillId="4" borderId="2" xfId="0" applyNumberFormat="1" applyFont="1" applyFill="1" applyBorder="1" applyAlignment="1">
      <alignment horizontal="center" vertical="center"/>
    </xf>
    <xf numFmtId="166" fontId="15" fillId="4" borderId="2" xfId="0" applyNumberFormat="1" applyFont="1" applyFill="1" applyBorder="1" applyAlignment="1">
      <alignment horizontal="center" vertical="center"/>
    </xf>
    <xf numFmtId="10" fontId="15" fillId="4" borderId="2" xfId="2" applyNumberFormat="1" applyFont="1" applyFill="1" applyBorder="1" applyAlignment="1">
      <alignment horizontal="center" vertical="center"/>
    </xf>
    <xf numFmtId="1" fontId="15" fillId="4" borderId="2" xfId="0" applyNumberFormat="1" applyFont="1" applyFill="1" applyBorder="1" applyAlignment="1">
      <alignment horizontal="center" vertical="center"/>
    </xf>
    <xf numFmtId="2" fontId="27" fillId="4" borderId="2" xfId="0" applyNumberFormat="1" applyFont="1" applyFill="1" applyBorder="1" applyAlignment="1">
      <alignment horizontal="center" vertical="center"/>
    </xf>
    <xf numFmtId="0" fontId="0" fillId="4" borderId="0" xfId="0" applyFill="1"/>
    <xf numFmtId="2" fontId="15" fillId="4" borderId="2" xfId="0" applyNumberFormat="1" applyFont="1" applyFill="1" applyBorder="1" applyAlignment="1">
      <alignment horizontal="center" vertical="center"/>
    </xf>
    <xf numFmtId="0" fontId="10" fillId="4" borderId="2" xfId="0" applyFont="1" applyFill="1" applyBorder="1" applyAlignment="1">
      <alignment horizontal="center" vertical="center"/>
    </xf>
    <xf numFmtId="0" fontId="21" fillId="4" borderId="2" xfId="0" applyFont="1" applyFill="1" applyBorder="1" applyAlignment="1">
      <alignment horizontal="center" vertical="center"/>
    </xf>
    <xf numFmtId="10" fontId="30" fillId="4" borderId="1" xfId="0" applyNumberFormat="1" applyFont="1" applyFill="1" applyBorder="1" applyAlignment="1">
      <alignment horizontal="center" vertical="center"/>
    </xf>
    <xf numFmtId="0" fontId="38" fillId="4" borderId="19" xfId="0" applyFont="1" applyFill="1" applyBorder="1" applyAlignment="1">
      <alignment horizontal="center" vertical="center"/>
    </xf>
    <xf numFmtId="168" fontId="38" fillId="4" borderId="19" xfId="0" quotePrefix="1" applyNumberFormat="1" applyFont="1" applyFill="1" applyBorder="1" applyAlignment="1">
      <alignment horizontal="center" vertical="center"/>
    </xf>
    <xf numFmtId="169" fontId="1" fillId="4" borderId="19" xfId="0" quotePrefix="1" applyNumberFormat="1" applyFont="1" applyFill="1" applyBorder="1" applyAlignment="1">
      <alignment horizontal="center" vertical="center"/>
    </xf>
    <xf numFmtId="0" fontId="61" fillId="4" borderId="2" xfId="0" applyFont="1" applyFill="1" applyBorder="1"/>
    <xf numFmtId="0" fontId="60" fillId="4" borderId="2" xfId="0" applyFont="1" applyFill="1" applyBorder="1"/>
    <xf numFmtId="0" fontId="60" fillId="4" borderId="2" xfId="0" applyFont="1" applyFill="1" applyBorder="1" applyAlignment="1">
      <alignment horizontal="center" vertical="center"/>
    </xf>
    <xf numFmtId="0" fontId="0" fillId="4" borderId="2" xfId="0" applyFill="1" applyBorder="1"/>
    <xf numFmtId="0" fontId="59" fillId="4" borderId="0" xfId="0" applyFont="1" applyFill="1"/>
    <xf numFmtId="0" fontId="62" fillId="4" borderId="2" xfId="0" applyFont="1" applyFill="1" applyBorder="1" applyAlignment="1">
      <alignment horizontal="center"/>
    </xf>
    <xf numFmtId="0" fontId="0" fillId="4" borderId="2" xfId="0" applyFill="1" applyBorder="1" applyAlignment="1">
      <alignment horizontal="center"/>
    </xf>
    <xf numFmtId="0" fontId="59" fillId="4" borderId="0" xfId="0" applyFont="1" applyFill="1" applyAlignment="1">
      <alignment horizontal="center"/>
    </xf>
    <xf numFmtId="0" fontId="64" fillId="0" borderId="2" xfId="0" applyFont="1" applyBorder="1" applyAlignment="1">
      <alignment horizontal="center"/>
    </xf>
    <xf numFmtId="0" fontId="64" fillId="0" borderId="2" xfId="0" applyFont="1" applyBorder="1"/>
    <xf numFmtId="0" fontId="38" fillId="0" borderId="2" xfId="0" applyFont="1" applyBorder="1"/>
    <xf numFmtId="166" fontId="19" fillId="0" borderId="2" xfId="0" applyNumberFormat="1" applyFont="1" applyBorder="1" applyAlignment="1">
      <alignment horizontal="center" vertical="center"/>
    </xf>
    <xf numFmtId="10" fontId="19" fillId="0" borderId="2" xfId="2" applyNumberFormat="1" applyFont="1" applyBorder="1" applyAlignment="1">
      <alignment horizontal="center" vertical="center"/>
    </xf>
    <xf numFmtId="166" fontId="19" fillId="14" borderId="2" xfId="0" applyNumberFormat="1" applyFont="1" applyFill="1" applyBorder="1" applyAlignment="1">
      <alignment horizontal="center" vertical="center"/>
    </xf>
    <xf numFmtId="0" fontId="38" fillId="0" borderId="0" xfId="0" applyFont="1" applyAlignment="1">
      <alignment vertical="center"/>
    </xf>
    <xf numFmtId="1" fontId="19" fillId="0" borderId="2" xfId="0" applyNumberFormat="1" applyFont="1" applyBorder="1" applyAlignment="1">
      <alignment horizontal="center" vertical="center"/>
    </xf>
    <xf numFmtId="2" fontId="19" fillId="13" borderId="2" xfId="0" applyNumberFormat="1" applyFont="1" applyFill="1" applyBorder="1" applyAlignment="1">
      <alignment horizontal="center" vertical="center"/>
    </xf>
    <xf numFmtId="166" fontId="19" fillId="11" borderId="2" xfId="0" applyNumberFormat="1" applyFont="1" applyFill="1" applyBorder="1" applyAlignment="1">
      <alignment horizontal="center" vertical="center"/>
    </xf>
    <xf numFmtId="0" fontId="38" fillId="0" borderId="0" xfId="0" applyFont="1"/>
    <xf numFmtId="2" fontId="19" fillId="14" borderId="2" xfId="0" applyNumberFormat="1" applyFont="1" applyFill="1" applyBorder="1" applyAlignment="1">
      <alignment horizontal="center" vertical="center"/>
    </xf>
    <xf numFmtId="0" fontId="65" fillId="0" borderId="2" xfId="0" applyFont="1" applyBorder="1" applyAlignment="1">
      <alignment horizontal="center" vertical="center"/>
    </xf>
    <xf numFmtId="10" fontId="66" fillId="0" borderId="1" xfId="0" applyNumberFormat="1" applyFont="1" applyBorder="1" applyAlignment="1">
      <alignment horizontal="center" vertical="center"/>
    </xf>
    <xf numFmtId="169" fontId="38" fillId="0" borderId="19" xfId="0" quotePrefix="1" applyNumberFormat="1" applyFont="1" applyBorder="1" applyAlignment="1">
      <alignment horizontal="center" vertical="center"/>
    </xf>
    <xf numFmtId="0" fontId="19" fillId="0" borderId="2" xfId="0" applyFont="1" applyBorder="1" applyAlignment="1">
      <alignment horizontal="center" vertical="center"/>
    </xf>
    <xf numFmtId="166" fontId="66" fillId="0" borderId="2" xfId="0" applyNumberFormat="1" applyFont="1" applyBorder="1" applyAlignment="1">
      <alignment horizontal="center" vertical="center"/>
    </xf>
    <xf numFmtId="10" fontId="66" fillId="14" borderId="2" xfId="0" applyNumberFormat="1" applyFont="1" applyFill="1" applyBorder="1" applyAlignment="1">
      <alignment horizontal="center" vertical="center"/>
    </xf>
    <xf numFmtId="1" fontId="67" fillId="0" borderId="2" xfId="0" applyNumberFormat="1" applyFont="1" applyBorder="1" applyAlignment="1">
      <alignment horizontal="center" vertical="center"/>
    </xf>
    <xf numFmtId="1" fontId="66" fillId="0" borderId="2" xfId="0" applyNumberFormat="1" applyFont="1" applyBorder="1" applyAlignment="1">
      <alignment horizontal="center" vertical="center"/>
    </xf>
    <xf numFmtId="0" fontId="68" fillId="0" borderId="2" xfId="0" applyFont="1" applyBorder="1" applyAlignment="1">
      <alignment horizontal="center" vertical="center"/>
    </xf>
    <xf numFmtId="0" fontId="38" fillId="0" borderId="2" xfId="0" applyFont="1" applyBorder="1" applyAlignment="1">
      <alignment vertical="center"/>
    </xf>
    <xf numFmtId="2" fontId="69" fillId="0" borderId="2" xfId="0" applyNumberFormat="1" applyFont="1" applyBorder="1" applyAlignment="1">
      <alignment horizontal="center" vertical="center"/>
    </xf>
    <xf numFmtId="0" fontId="69" fillId="0" borderId="2" xfId="0" applyFont="1" applyBorder="1" applyAlignment="1">
      <alignment horizontal="center" vertical="center"/>
    </xf>
    <xf numFmtId="0" fontId="66" fillId="0" borderId="2" xfId="0" applyFont="1" applyBorder="1" applyAlignment="1">
      <alignment horizontal="center" vertical="center"/>
    </xf>
    <xf numFmtId="2" fontId="66" fillId="14" borderId="2" xfId="0" applyNumberFormat="1" applyFont="1" applyFill="1" applyBorder="1" applyAlignment="1">
      <alignment horizontal="center" vertical="center"/>
    </xf>
    <xf numFmtId="0" fontId="15" fillId="0" borderId="6" xfId="0" applyFont="1" applyBorder="1" applyAlignment="1">
      <alignment horizontal="center" vertical="center"/>
    </xf>
    <xf numFmtId="166" fontId="30" fillId="0" borderId="1" xfId="0" applyNumberFormat="1" applyFont="1" applyBorder="1" applyAlignment="1">
      <alignment horizontal="center" vertical="center"/>
    </xf>
    <xf numFmtId="10" fontId="30" fillId="14" borderId="1" xfId="0" applyNumberFormat="1" applyFont="1" applyFill="1" applyBorder="1" applyAlignment="1">
      <alignment horizontal="center" vertical="center"/>
    </xf>
    <xf numFmtId="1" fontId="5" fillId="0" borderId="1" xfId="0" applyNumberFormat="1" applyFont="1" applyBorder="1" applyAlignment="1">
      <alignment horizontal="center" vertical="center"/>
    </xf>
    <xf numFmtId="1" fontId="30" fillId="0" borderId="1" xfId="0" applyNumberFormat="1" applyFont="1" applyBorder="1" applyAlignment="1">
      <alignment horizontal="center" vertical="center"/>
    </xf>
    <xf numFmtId="0" fontId="37" fillId="0" borderId="1" xfId="0" applyFont="1" applyBorder="1" applyAlignment="1">
      <alignment horizontal="center" vertical="center"/>
    </xf>
    <xf numFmtId="0" fontId="12" fillId="17" borderId="2" xfId="0" applyFont="1" applyFill="1" applyBorder="1" applyAlignment="1">
      <alignment horizontal="center" vertical="center" wrapText="1"/>
    </xf>
    <xf numFmtId="0" fontId="6" fillId="5" borderId="2" xfId="0" applyFont="1" applyFill="1" applyBorder="1" applyAlignment="1" applyProtection="1">
      <alignment horizontal="left" vertical="center"/>
      <protection locked="0"/>
    </xf>
    <xf numFmtId="0" fontId="6" fillId="5" borderId="2" xfId="0" applyFont="1" applyFill="1" applyBorder="1" applyAlignment="1" applyProtection="1">
      <alignment horizontal="center" vertical="center" wrapText="1"/>
      <protection locked="0"/>
    </xf>
    <xf numFmtId="0" fontId="10" fillId="5" borderId="2" xfId="0" applyFont="1" applyFill="1" applyBorder="1" applyAlignment="1">
      <alignment vertical="center"/>
    </xf>
    <xf numFmtId="0" fontId="62" fillId="0" borderId="2" xfId="0" applyFont="1" applyBorder="1" applyAlignment="1">
      <alignment horizontal="center"/>
    </xf>
    <xf numFmtId="0" fontId="62" fillId="0" borderId="2" xfId="0" applyFont="1" applyBorder="1"/>
    <xf numFmtId="0" fontId="62" fillId="4" borderId="2" xfId="0" applyFont="1" applyFill="1" applyBorder="1"/>
    <xf numFmtId="0" fontId="1" fillId="0" borderId="2" xfId="0" applyFont="1" applyBorder="1"/>
    <xf numFmtId="0" fontId="1" fillId="0" borderId="0" xfId="0" applyFont="1" applyAlignment="1">
      <alignment vertical="center"/>
    </xf>
    <xf numFmtId="2" fontId="15" fillId="13" borderId="2" xfId="0" applyNumberFormat="1" applyFont="1" applyFill="1" applyBorder="1" applyAlignment="1">
      <alignment horizontal="center" vertical="center"/>
    </xf>
    <xf numFmtId="0" fontId="1" fillId="0" borderId="19" xfId="0" applyFont="1" applyBorder="1" applyAlignment="1">
      <alignment horizontal="center" vertical="center"/>
    </xf>
    <xf numFmtId="0" fontId="59" fillId="0" borderId="2" xfId="0" applyFont="1" applyFill="1" applyBorder="1" applyAlignment="1">
      <alignment horizontal="center"/>
    </xf>
    <xf numFmtId="0" fontId="59" fillId="0" borderId="2" xfId="0" applyFont="1" applyFill="1" applyBorder="1"/>
    <xf numFmtId="0" fontId="0" fillId="0" borderId="2" xfId="0" applyFill="1" applyBorder="1"/>
    <xf numFmtId="166" fontId="15" fillId="0" borderId="2" xfId="0" applyNumberFormat="1" applyFont="1" applyFill="1" applyBorder="1" applyAlignment="1">
      <alignment horizontal="center" vertical="center"/>
    </xf>
    <xf numFmtId="10" fontId="15" fillId="0" borderId="2" xfId="2" applyNumberFormat="1" applyFont="1" applyFill="1" applyBorder="1" applyAlignment="1">
      <alignment horizontal="center" vertical="center"/>
    </xf>
    <xf numFmtId="0" fontId="0" fillId="0" borderId="0" xfId="0" applyFill="1" applyAlignment="1">
      <alignment vertical="center"/>
    </xf>
    <xf numFmtId="1" fontId="15" fillId="0" borderId="2" xfId="0" applyNumberFormat="1" applyFont="1" applyFill="1" applyBorder="1" applyAlignment="1">
      <alignment horizontal="center" vertical="center"/>
    </xf>
    <xf numFmtId="2" fontId="27" fillId="0" borderId="2" xfId="0" applyNumberFormat="1" applyFont="1" applyFill="1" applyBorder="1" applyAlignment="1">
      <alignment horizontal="center" vertical="center"/>
    </xf>
    <xf numFmtId="0" fontId="0" fillId="0" borderId="0" xfId="0" applyFill="1"/>
    <xf numFmtId="2" fontId="15" fillId="0" borderId="2" xfId="0" applyNumberFormat="1" applyFont="1" applyFill="1" applyBorder="1" applyAlignment="1">
      <alignment horizontal="center" vertical="center"/>
    </xf>
    <xf numFmtId="0" fontId="10" fillId="0" borderId="2" xfId="0" applyFont="1" applyFill="1" applyBorder="1" applyAlignment="1">
      <alignment horizontal="center" vertical="center"/>
    </xf>
    <xf numFmtId="0" fontId="21" fillId="0" borderId="2" xfId="0" applyFont="1" applyFill="1" applyBorder="1" applyAlignment="1">
      <alignment horizontal="center" vertical="center"/>
    </xf>
    <xf numFmtId="10" fontId="30" fillId="0" borderId="1" xfId="0" applyNumberFormat="1" applyFont="1" applyFill="1" applyBorder="1" applyAlignment="1">
      <alignment horizontal="center" vertical="center"/>
    </xf>
    <xf numFmtId="0" fontId="38" fillId="0" borderId="19" xfId="0" applyFont="1" applyFill="1" applyBorder="1" applyAlignment="1">
      <alignment horizontal="center" vertical="center"/>
    </xf>
    <xf numFmtId="168" fontId="38" fillId="0" borderId="19" xfId="0" quotePrefix="1" applyNumberFormat="1" applyFont="1" applyFill="1" applyBorder="1" applyAlignment="1">
      <alignment horizontal="center" vertical="center"/>
    </xf>
    <xf numFmtId="169" fontId="1" fillId="0" borderId="19" xfId="0" quotePrefix="1" applyNumberFormat="1" applyFont="1" applyFill="1" applyBorder="1" applyAlignment="1">
      <alignment horizontal="center" vertical="center"/>
    </xf>
    <xf numFmtId="1" fontId="67" fillId="4" borderId="2" xfId="0" applyNumberFormat="1" applyFont="1" applyFill="1" applyBorder="1" applyAlignment="1">
      <alignment horizontal="center" vertical="center"/>
    </xf>
    <xf numFmtId="166" fontId="15" fillId="0" borderId="11" xfId="0" applyNumberFormat="1" applyFont="1" applyFill="1" applyBorder="1" applyAlignment="1">
      <alignment horizontal="center" vertical="center"/>
    </xf>
    <xf numFmtId="0" fontId="60" fillId="0" borderId="1" xfId="0" quotePrefix="1" applyFont="1" applyBorder="1" applyAlignment="1">
      <alignment horizontal="left" vertical="center"/>
    </xf>
    <xf numFmtId="0" fontId="60" fillId="0" borderId="1" xfId="0" applyFont="1" applyBorder="1" applyAlignment="1">
      <alignment horizontal="left" vertical="center"/>
    </xf>
    <xf numFmtId="166" fontId="60" fillId="0" borderId="2" xfId="0" applyNumberFormat="1" applyFont="1" applyBorder="1" applyAlignment="1">
      <alignment horizontal="center" vertical="center"/>
    </xf>
    <xf numFmtId="10" fontId="60" fillId="0" borderId="2" xfId="2" applyNumberFormat="1" applyFont="1" applyBorder="1" applyAlignment="1">
      <alignment horizontal="center" vertical="center"/>
    </xf>
    <xf numFmtId="0" fontId="60" fillId="0" borderId="0" xfId="0" applyFont="1" applyAlignment="1">
      <alignment vertical="center"/>
    </xf>
    <xf numFmtId="1" fontId="60" fillId="0" borderId="2" xfId="0" applyNumberFormat="1" applyFont="1" applyBorder="1" applyAlignment="1">
      <alignment horizontal="center" vertical="center"/>
    </xf>
    <xf numFmtId="2" fontId="70" fillId="13" borderId="2" xfId="0" applyNumberFormat="1" applyFont="1" applyFill="1" applyBorder="1" applyAlignment="1">
      <alignment horizontal="center" vertical="center"/>
    </xf>
    <xf numFmtId="166" fontId="60" fillId="11" borderId="2" xfId="0" applyNumberFormat="1" applyFont="1" applyFill="1" applyBorder="1" applyAlignment="1">
      <alignment horizontal="center" vertical="center"/>
    </xf>
    <xf numFmtId="0" fontId="60" fillId="0" borderId="0" xfId="0" applyFont="1"/>
    <xf numFmtId="2" fontId="60" fillId="14" borderId="2" xfId="0" applyNumberFormat="1" applyFont="1" applyFill="1" applyBorder="1" applyAlignment="1">
      <alignment horizontal="center" vertical="center"/>
    </xf>
    <xf numFmtId="10" fontId="60" fillId="0" borderId="1" xfId="0" applyNumberFormat="1" applyFont="1" applyBorder="1" applyAlignment="1">
      <alignment horizontal="center" vertical="center"/>
    </xf>
    <xf numFmtId="0" fontId="63" fillId="0" borderId="19" xfId="0" applyFont="1" applyBorder="1" applyAlignment="1">
      <alignment horizontal="center" vertical="center"/>
    </xf>
    <xf numFmtId="168" fontId="63" fillId="0" borderId="19" xfId="0" quotePrefix="1" applyNumberFormat="1" applyFont="1" applyBorder="1" applyAlignment="1">
      <alignment horizontal="center" vertical="center"/>
    </xf>
    <xf numFmtId="169" fontId="60" fillId="0" borderId="19" xfId="0" quotePrefix="1" applyNumberFormat="1" applyFont="1" applyBorder="1" applyAlignment="1">
      <alignment horizontal="center" vertical="center"/>
    </xf>
    <xf numFmtId="0" fontId="71" fillId="0" borderId="2" xfId="0" applyFont="1" applyBorder="1" applyAlignment="1">
      <alignment horizontal="center" vertical="center"/>
    </xf>
    <xf numFmtId="0" fontId="59" fillId="0" borderId="21" xfId="0" applyFont="1" applyFill="1" applyBorder="1"/>
    <xf numFmtId="2" fontId="6" fillId="0" borderId="21" xfId="0" applyNumberFormat="1" applyFont="1" applyFill="1" applyBorder="1" applyAlignment="1">
      <alignment horizontal="center" vertical="center"/>
    </xf>
    <xf numFmtId="0" fontId="10" fillId="0" borderId="0" xfId="0" applyFont="1" applyAlignment="1">
      <alignment horizontal="center"/>
    </xf>
    <xf numFmtId="0" fontId="32" fillId="4" borderId="0" xfId="0" quotePrefix="1" applyFont="1" applyFill="1" applyAlignment="1">
      <alignment horizontal="center" vertical="center"/>
    </xf>
    <xf numFmtId="0" fontId="9" fillId="7" borderId="8" xfId="0" applyFont="1" applyFill="1" applyBorder="1" applyAlignment="1">
      <alignment horizontal="center" vertical="center" textRotation="90" wrapText="1"/>
    </xf>
    <xf numFmtId="0" fontId="9" fillId="7" borderId="1" xfId="0" applyFont="1" applyFill="1" applyBorder="1" applyAlignment="1">
      <alignment horizontal="center" vertical="center" textRotation="90" wrapText="1"/>
    </xf>
    <xf numFmtId="0" fontId="13" fillId="5" borderId="9"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10" fillId="5" borderId="9" xfId="0" applyFont="1" applyFill="1" applyBorder="1" applyAlignment="1">
      <alignment horizontal="center" vertical="center"/>
    </xf>
    <xf numFmtId="0" fontId="10" fillId="5" borderId="3" xfId="0" applyFont="1" applyFill="1" applyBorder="1" applyAlignment="1">
      <alignment horizontal="center" vertical="center"/>
    </xf>
    <xf numFmtId="0" fontId="34" fillId="7" borderId="8" xfId="0" applyFont="1" applyFill="1" applyBorder="1" applyAlignment="1">
      <alignment horizontal="center" vertical="center" textRotation="90" wrapText="1"/>
    </xf>
    <xf numFmtId="0" fontId="34" fillId="7" borderId="1" xfId="0" applyFont="1" applyFill="1" applyBorder="1" applyAlignment="1">
      <alignment horizontal="center" vertical="center" textRotation="90" wrapText="1"/>
    </xf>
    <xf numFmtId="164" fontId="6" fillId="0" borderId="5" xfId="0" quotePrefix="1" applyNumberFormat="1" applyFont="1" applyBorder="1" applyAlignment="1">
      <alignment horizontal="center" vertical="center"/>
    </xf>
    <xf numFmtId="0" fontId="13" fillId="10" borderId="9" xfId="0" applyFont="1" applyFill="1" applyBorder="1" applyAlignment="1">
      <alignment horizontal="center" vertical="center" wrapText="1"/>
    </xf>
    <xf numFmtId="0" fontId="13" fillId="10" borderId="3" xfId="0" applyFont="1" applyFill="1" applyBorder="1" applyAlignment="1">
      <alignment horizontal="center" vertical="center" wrapText="1"/>
    </xf>
    <xf numFmtId="0" fontId="6" fillId="10" borderId="9" xfId="0" applyFont="1" applyFill="1" applyBorder="1" applyAlignment="1">
      <alignment horizontal="center" vertical="center"/>
    </xf>
    <xf numFmtId="0" fontId="6" fillId="10" borderId="3" xfId="0" applyFont="1" applyFill="1" applyBorder="1" applyAlignment="1">
      <alignment horizontal="center" vertical="center"/>
    </xf>
    <xf numFmtId="0" fontId="5" fillId="10" borderId="8" xfId="0" quotePrefix="1" applyFont="1" applyFill="1" applyBorder="1" applyAlignment="1">
      <alignment horizontal="center" vertical="center" wrapText="1"/>
    </xf>
    <xf numFmtId="0" fontId="5" fillId="10" borderId="1" xfId="0" quotePrefix="1" applyFont="1" applyFill="1" applyBorder="1" applyAlignment="1">
      <alignment horizontal="center" vertical="center" wrapText="1"/>
    </xf>
    <xf numFmtId="0" fontId="24" fillId="4" borderId="0" xfId="0" quotePrefix="1" applyFont="1" applyFill="1" applyAlignment="1">
      <alignment horizontal="center" vertical="center"/>
    </xf>
    <xf numFmtId="164" fontId="6" fillId="7" borderId="5" xfId="0" quotePrefix="1" applyNumberFormat="1" applyFont="1" applyFill="1" applyBorder="1" applyAlignment="1">
      <alignment horizontal="center" vertical="center"/>
    </xf>
    <xf numFmtId="0" fontId="13" fillId="5" borderId="10"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0" fillId="5" borderId="10" xfId="0" applyFont="1" applyFill="1" applyBorder="1" applyAlignment="1">
      <alignment horizontal="center" vertical="center"/>
    </xf>
    <xf numFmtId="0" fontId="10" fillId="5" borderId="7" xfId="0" applyFont="1" applyFill="1" applyBorder="1" applyAlignment="1">
      <alignment horizontal="center" vertical="center"/>
    </xf>
    <xf numFmtId="0" fontId="6" fillId="9" borderId="8" xfId="0" quotePrefix="1" applyFont="1" applyFill="1" applyBorder="1" applyAlignment="1">
      <alignment horizontal="center" vertical="center" wrapText="1"/>
    </xf>
    <xf numFmtId="0" fontId="6" fillId="9" borderId="1" xfId="0" applyFont="1" applyFill="1" applyBorder="1" applyAlignment="1">
      <alignment horizontal="center" vertical="center" wrapText="1"/>
    </xf>
    <xf numFmtId="0" fontId="13" fillId="0" borderId="5" xfId="0" applyFont="1" applyBorder="1" applyAlignment="1">
      <alignment horizontal="center" vertical="center"/>
    </xf>
    <xf numFmtId="0" fontId="11" fillId="4" borderId="0" xfId="0" quotePrefix="1" applyFont="1" applyFill="1" applyAlignment="1">
      <alignment horizontal="left" vertical="center" wrapText="1"/>
    </xf>
    <xf numFmtId="0" fontId="11" fillId="4" borderId="0" xfId="0" applyFont="1" applyFill="1" applyAlignment="1">
      <alignment horizontal="left" vertical="center" wrapText="1"/>
    </xf>
    <xf numFmtId="0" fontId="2" fillId="4" borderId="11" xfId="0" quotePrefix="1" applyFont="1" applyFill="1" applyBorder="1" applyAlignment="1">
      <alignment horizontal="center" vertical="center" wrapText="1"/>
    </xf>
    <xf numFmtId="0" fontId="10" fillId="8" borderId="2" xfId="0" quotePrefix="1" applyFont="1" applyFill="1" applyBorder="1" applyAlignment="1">
      <alignment horizontal="center" vertical="center" wrapText="1"/>
    </xf>
    <xf numFmtId="166" fontId="10" fillId="12" borderId="9" xfId="0" applyNumberFormat="1" applyFont="1" applyFill="1" applyBorder="1" applyAlignment="1">
      <alignment horizontal="center" vertical="center"/>
    </xf>
    <xf numFmtId="166" fontId="10" fillId="12" borderId="3" xfId="0" applyNumberFormat="1" applyFont="1" applyFill="1" applyBorder="1" applyAlignment="1">
      <alignment horizontal="center" vertical="center"/>
    </xf>
    <xf numFmtId="165" fontId="17" fillId="0" borderId="5" xfId="0" quotePrefix="1" applyNumberFormat="1" applyFont="1" applyBorder="1" applyAlignment="1">
      <alignment horizontal="center" vertical="center"/>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4" fillId="9" borderId="15" xfId="0" applyFont="1" applyFill="1" applyBorder="1" applyAlignment="1">
      <alignment horizontal="center" vertical="center" wrapText="1"/>
    </xf>
    <xf numFmtId="0" fontId="4" fillId="9" borderId="16" xfId="0" applyFont="1" applyFill="1" applyBorder="1" applyAlignment="1">
      <alignment horizontal="center" vertical="center" wrapText="1"/>
    </xf>
    <xf numFmtId="0" fontId="15" fillId="12" borderId="9" xfId="0" applyFont="1" applyFill="1" applyBorder="1" applyAlignment="1">
      <alignment horizontal="center" vertical="center"/>
    </xf>
    <xf numFmtId="0" fontId="15" fillId="12" borderId="12" xfId="0" applyFont="1" applyFill="1" applyBorder="1" applyAlignment="1">
      <alignment horizontal="center" vertical="center"/>
    </xf>
    <xf numFmtId="0" fontId="15" fillId="12" borderId="3" xfId="0" applyFont="1" applyFill="1" applyBorder="1" applyAlignment="1">
      <alignment horizontal="center" vertical="center"/>
    </xf>
    <xf numFmtId="0" fontId="4" fillId="9" borderId="17" xfId="0" applyFont="1" applyFill="1" applyBorder="1" applyAlignment="1">
      <alignment horizontal="center" vertical="center" wrapText="1"/>
    </xf>
    <xf numFmtId="0" fontId="4" fillId="9" borderId="18" xfId="0" applyFont="1" applyFill="1" applyBorder="1" applyAlignment="1">
      <alignment horizontal="center" vertical="center" wrapText="1"/>
    </xf>
    <xf numFmtId="164" fontId="6" fillId="4" borderId="2" xfId="0" quotePrefix="1" applyNumberFormat="1" applyFont="1" applyFill="1" applyBorder="1" applyAlignment="1">
      <alignment horizontal="center" vertical="center"/>
    </xf>
    <xf numFmtId="0" fontId="3" fillId="9" borderId="15" xfId="0" quotePrefix="1" applyFont="1" applyFill="1" applyBorder="1" applyAlignment="1">
      <alignment horizontal="center" vertical="center" wrapText="1"/>
    </xf>
    <xf numFmtId="0" fontId="3" fillId="9" borderId="16" xfId="0" applyFont="1" applyFill="1" applyBorder="1" applyAlignment="1">
      <alignment horizontal="center" vertical="center" wrapText="1"/>
    </xf>
    <xf numFmtId="0" fontId="13" fillId="7" borderId="9" xfId="0" quotePrefix="1"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3" borderId="9" xfId="0" quotePrefix="1"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0" fillId="6" borderId="9" xfId="0" applyFont="1" applyFill="1" applyBorder="1" applyAlignment="1">
      <alignment horizontal="center"/>
    </xf>
    <xf numFmtId="0" fontId="10" fillId="6" borderId="3" xfId="0" applyFont="1" applyFill="1" applyBorder="1" applyAlignment="1">
      <alignment horizontal="center"/>
    </xf>
    <xf numFmtId="0" fontId="4" fillId="4" borderId="10" xfId="0" applyFont="1" applyFill="1" applyBorder="1" applyAlignment="1">
      <alignment horizontal="center" vertical="center"/>
    </xf>
    <xf numFmtId="0" fontId="4" fillId="4" borderId="7" xfId="0" applyFont="1" applyFill="1" applyBorder="1" applyAlignment="1">
      <alignment horizontal="center" vertical="center"/>
    </xf>
    <xf numFmtId="18" fontId="12" fillId="4" borderId="6" xfId="0" applyNumberFormat="1" applyFont="1" applyFill="1" applyBorder="1" applyAlignment="1">
      <alignment horizontal="center"/>
    </xf>
    <xf numFmtId="18" fontId="12" fillId="4" borderId="4" xfId="0" applyNumberFormat="1" applyFont="1" applyFill="1" applyBorder="1" applyAlignment="1">
      <alignment horizontal="center"/>
    </xf>
    <xf numFmtId="0" fontId="13" fillId="5" borderId="9" xfId="0" quotePrefix="1" applyFont="1" applyFill="1" applyBorder="1" applyAlignment="1">
      <alignment horizontal="center" vertical="center" wrapText="1"/>
    </xf>
    <xf numFmtId="0" fontId="13" fillId="5" borderId="12" xfId="0" quotePrefix="1" applyFont="1" applyFill="1" applyBorder="1" applyAlignment="1">
      <alignment horizontal="center" vertical="center" wrapText="1"/>
    </xf>
    <xf numFmtId="0" fontId="13" fillId="5" borderId="3" xfId="0" quotePrefix="1" applyFont="1" applyFill="1" applyBorder="1" applyAlignment="1">
      <alignment horizontal="center" vertical="center" wrapText="1"/>
    </xf>
    <xf numFmtId="0" fontId="42" fillId="6" borderId="11" xfId="0" quotePrefix="1" applyFont="1" applyFill="1" applyBorder="1" applyAlignment="1">
      <alignment horizontal="center" vertical="center" wrapText="1"/>
    </xf>
    <xf numFmtId="0" fontId="42" fillId="6" borderId="0" xfId="0" quotePrefix="1" applyFont="1" applyFill="1" applyAlignment="1">
      <alignment horizontal="center" vertical="center" wrapText="1"/>
    </xf>
    <xf numFmtId="0" fontId="6" fillId="5" borderId="12"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13" fillId="5" borderId="10" xfId="0" quotePrefix="1" applyFont="1" applyFill="1" applyBorder="1" applyAlignment="1">
      <alignment horizontal="center" vertical="center" wrapText="1"/>
    </xf>
    <xf numFmtId="0" fontId="13" fillId="5" borderId="20" xfId="0" quotePrefix="1" applyFont="1" applyFill="1" applyBorder="1" applyAlignment="1">
      <alignment horizontal="center" vertical="center" wrapText="1"/>
    </xf>
    <xf numFmtId="0" fontId="13" fillId="5" borderId="7" xfId="0" quotePrefix="1" applyFont="1" applyFill="1" applyBorder="1" applyAlignment="1">
      <alignment horizontal="center" vertical="center" wrapText="1"/>
    </xf>
    <xf numFmtId="0" fontId="6" fillId="5" borderId="20"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13" fillId="5" borderId="2" xfId="0" quotePrefix="1" applyFont="1" applyFill="1" applyBorder="1" applyAlignment="1">
      <alignment horizontal="center" vertical="center" wrapText="1"/>
    </xf>
    <xf numFmtId="0" fontId="13" fillId="4" borderId="0" xfId="0" quotePrefix="1" applyFont="1" applyFill="1" applyAlignment="1">
      <alignment horizontal="center" vertical="center" wrapText="1"/>
    </xf>
    <xf numFmtId="0" fontId="11" fillId="7" borderId="8" xfId="0" applyFont="1" applyFill="1" applyBorder="1" applyAlignment="1">
      <alignment horizontal="center" vertical="center" textRotation="90" wrapText="1"/>
    </xf>
    <xf numFmtId="0" fontId="11" fillId="7" borderId="1" xfId="0" applyFont="1" applyFill="1" applyBorder="1" applyAlignment="1">
      <alignment horizontal="center" vertical="center" textRotation="90" wrapText="1"/>
    </xf>
    <xf numFmtId="0" fontId="12" fillId="6" borderId="9" xfId="0" applyFont="1" applyFill="1" applyBorder="1" applyAlignment="1">
      <alignment horizontal="center" vertical="center"/>
    </xf>
    <xf numFmtId="0" fontId="12" fillId="6" borderId="3" xfId="0" applyFont="1" applyFill="1" applyBorder="1" applyAlignment="1">
      <alignment horizontal="center" vertical="center"/>
    </xf>
    <xf numFmtId="0" fontId="5" fillId="4" borderId="10" xfId="0" quotePrefix="1" applyFont="1" applyFill="1" applyBorder="1" applyAlignment="1">
      <alignment horizontal="center" vertical="center"/>
    </xf>
    <xf numFmtId="0" fontId="5" fillId="4" borderId="7" xfId="0" applyFont="1" applyFill="1" applyBorder="1" applyAlignment="1">
      <alignment horizontal="center" vertical="center"/>
    </xf>
    <xf numFmtId="0" fontId="22" fillId="12" borderId="9" xfId="0" applyFont="1" applyFill="1" applyBorder="1" applyAlignment="1">
      <alignment horizontal="center" vertical="center"/>
    </xf>
    <xf numFmtId="0" fontId="22" fillId="12" borderId="12" xfId="0" applyFont="1" applyFill="1" applyBorder="1" applyAlignment="1">
      <alignment horizontal="center" vertical="center"/>
    </xf>
    <xf numFmtId="0" fontId="22" fillId="12" borderId="3" xfId="0" applyFont="1" applyFill="1" applyBorder="1" applyAlignment="1">
      <alignment horizontal="center" vertical="center"/>
    </xf>
    <xf numFmtId="0" fontId="22" fillId="6" borderId="9" xfId="0" applyFont="1" applyFill="1" applyBorder="1" applyAlignment="1">
      <alignment horizontal="center" vertical="center"/>
    </xf>
    <xf numFmtId="0" fontId="22" fillId="6" borderId="12" xfId="0" applyFont="1" applyFill="1" applyBorder="1" applyAlignment="1">
      <alignment horizontal="center" vertical="center"/>
    </xf>
    <xf numFmtId="18" fontId="25" fillId="4" borderId="9" xfId="0" applyNumberFormat="1" applyFont="1" applyFill="1" applyBorder="1" applyAlignment="1">
      <alignment horizontal="center"/>
    </xf>
    <xf numFmtId="18" fontId="25" fillId="4" borderId="3" xfId="0" applyNumberFormat="1" applyFont="1" applyFill="1" applyBorder="1" applyAlignment="1">
      <alignment horizontal="center"/>
    </xf>
    <xf numFmtId="164" fontId="5" fillId="0" borderId="2" xfId="0" applyNumberFormat="1" applyFont="1" applyBorder="1" applyAlignment="1">
      <alignment horizontal="center"/>
    </xf>
    <xf numFmtId="0" fontId="4" fillId="6" borderId="8" xfId="0" applyFont="1" applyFill="1" applyBorder="1" applyAlignment="1">
      <alignment horizontal="center" vertical="center" wrapText="1"/>
    </xf>
    <xf numFmtId="0" fontId="4" fillId="6" borderId="1" xfId="0" quotePrefix="1"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1" xfId="0" quotePrefix="1" applyFont="1" applyFill="1" applyBorder="1" applyAlignment="1">
      <alignment horizontal="center" vertical="center" wrapText="1"/>
    </xf>
    <xf numFmtId="0" fontId="26" fillId="6" borderId="8" xfId="0" quotePrefix="1" applyFont="1" applyFill="1" applyBorder="1" applyAlignment="1">
      <alignment horizontal="center" vertical="center"/>
    </xf>
    <xf numFmtId="0" fontId="26" fillId="6" borderId="1" xfId="0" quotePrefix="1" applyFont="1" applyFill="1" applyBorder="1" applyAlignment="1">
      <alignment horizontal="center" vertical="center"/>
    </xf>
    <xf numFmtId="0" fontId="26" fillId="6" borderId="8" xfId="0" quotePrefix="1" applyFont="1" applyFill="1" applyBorder="1" applyAlignment="1">
      <alignment horizontal="center" vertical="center" wrapText="1"/>
    </xf>
    <xf numFmtId="0" fontId="26" fillId="6" borderId="1" xfId="0" quotePrefix="1" applyFont="1" applyFill="1" applyBorder="1" applyAlignment="1">
      <alignment horizontal="center" vertical="center" wrapText="1"/>
    </xf>
    <xf numFmtId="0" fontId="5" fillId="6" borderId="9" xfId="0" quotePrefix="1" applyFont="1" applyFill="1" applyBorder="1" applyAlignment="1">
      <alignment horizontal="center" vertical="center" wrapText="1"/>
    </xf>
    <xf numFmtId="0" fontId="5" fillId="6" borderId="3" xfId="0" quotePrefix="1" applyFont="1" applyFill="1" applyBorder="1" applyAlignment="1">
      <alignment horizontal="center" vertical="center" wrapText="1"/>
    </xf>
    <xf numFmtId="0" fontId="5" fillId="6" borderId="12" xfId="0" quotePrefix="1" applyFont="1" applyFill="1" applyBorder="1" applyAlignment="1">
      <alignment horizontal="center" vertical="center" wrapText="1"/>
    </xf>
    <xf numFmtId="0" fontId="26" fillId="4" borderId="0" xfId="0" applyFont="1" applyFill="1" applyAlignment="1">
      <alignment horizontal="center" vertical="center"/>
    </xf>
    <xf numFmtId="0" fontId="5" fillId="12" borderId="9" xfId="0" quotePrefix="1" applyFont="1" applyFill="1" applyBorder="1" applyAlignment="1">
      <alignment horizontal="center" vertical="center" wrapText="1"/>
    </xf>
    <xf numFmtId="0" fontId="5" fillId="12" borderId="3" xfId="0" quotePrefix="1" applyFont="1" applyFill="1" applyBorder="1" applyAlignment="1">
      <alignment horizontal="center" vertical="center" wrapText="1"/>
    </xf>
    <xf numFmtId="0" fontId="5" fillId="11" borderId="8" xfId="0" quotePrefix="1" applyFont="1" applyFill="1" applyBorder="1" applyAlignment="1">
      <alignment horizontal="center" vertical="center" wrapText="1"/>
    </xf>
    <xf numFmtId="0" fontId="5" fillId="11" borderId="1" xfId="0" quotePrefix="1" applyFont="1" applyFill="1" applyBorder="1" applyAlignment="1">
      <alignment horizontal="center" vertical="center" wrapText="1"/>
    </xf>
    <xf numFmtId="0" fontId="5" fillId="11" borderId="8" xfId="0" applyFont="1" applyFill="1" applyBorder="1" applyAlignment="1">
      <alignment horizontal="center" vertical="center" wrapText="1"/>
    </xf>
  </cellXfs>
  <cellStyles count="4">
    <cellStyle name="Comma" xfId="3" builtinId="3"/>
    <cellStyle name="Excel Built-in Normal" xfId="1" xr:uid="{00000000-0005-0000-0000-000001000000}"/>
    <cellStyle name="Normal" xfId="0" builtinId="0"/>
    <cellStyle name="Percent" xfId="2" builtinId="5"/>
  </cellStyles>
  <dxfs count="194">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24994659260841701"/>
      </font>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14996795556505021"/>
      </font>
    </dxf>
    <dxf>
      <font>
        <color theme="0" tint="-0.24994659260841701"/>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lor theme="0" tint="-0.14996795556505021"/>
      </font>
    </dxf>
    <dxf>
      <font>
        <color theme="0" tint="-0.2499465926084170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theme="0" tint="-0.14996795556505021"/>
      </font>
    </dxf>
    <dxf>
      <font>
        <color rgb="FF9C6500"/>
      </font>
      <fill>
        <patternFill>
          <bgColor rgb="FFFFEB9C"/>
        </patternFill>
      </fill>
    </dxf>
    <dxf>
      <font>
        <color rgb="FF9C6500"/>
      </font>
      <fill>
        <patternFill>
          <bgColor rgb="FFFFEB9C"/>
        </patternFill>
      </fill>
    </dxf>
    <dxf>
      <font>
        <color theme="0" tint="-0.14996795556505021"/>
      </font>
    </dxf>
    <dxf>
      <font>
        <color theme="0" tint="-0.14996795556505021"/>
      </font>
    </dxf>
    <dxf>
      <font>
        <color theme="0" tint="-0.14996795556505021"/>
      </font>
    </dxf>
    <dxf>
      <font>
        <color rgb="FF9C6500"/>
      </font>
      <fill>
        <patternFill>
          <bgColor rgb="FFFFEB9C"/>
        </patternFill>
      </fill>
    </dxf>
    <dxf>
      <font>
        <condense val="0"/>
        <extend val="0"/>
        <color rgb="FF9C0006"/>
      </font>
      <fill>
        <patternFill>
          <bgColor rgb="FFFFC7CE"/>
        </patternFill>
      </fill>
    </dxf>
    <dxf>
      <font>
        <color theme="0" tint="-0.499984740745262"/>
      </font>
    </dxf>
    <dxf>
      <font>
        <color rgb="FF0070C0"/>
      </font>
    </dxf>
    <dxf>
      <font>
        <color rgb="FF7030A0"/>
      </font>
    </dxf>
    <dxf>
      <font>
        <color theme="0" tint="-0.499984740745262"/>
      </font>
    </dxf>
    <dxf>
      <font>
        <color rgb="FF0070C0"/>
      </font>
    </dxf>
    <dxf>
      <font>
        <color rgb="FF7030A0"/>
      </font>
    </dxf>
    <dxf>
      <font>
        <color rgb="FF9C6500"/>
      </font>
      <fill>
        <patternFill>
          <bgColor rgb="FFFFEB9C"/>
        </patternFill>
      </fill>
    </dxf>
    <dxf>
      <font>
        <condense val="0"/>
        <extend val="0"/>
        <color rgb="FF9C0006"/>
      </font>
      <fill>
        <patternFill>
          <bgColor rgb="FFFFC7CE"/>
        </patternFill>
      </fill>
    </dxf>
    <dxf>
      <font>
        <color theme="0" tint="-0.499984740745262"/>
      </font>
    </dxf>
    <dxf>
      <font>
        <color rgb="FF0070C0"/>
      </font>
    </dxf>
    <dxf>
      <font>
        <color rgb="FF7030A0"/>
      </font>
    </dxf>
    <dxf>
      <font>
        <color theme="0" tint="-0.499984740745262"/>
      </font>
    </dxf>
    <dxf>
      <font>
        <color rgb="FF0070C0"/>
      </font>
    </dxf>
    <dxf>
      <font>
        <color rgb="FF7030A0"/>
      </font>
    </dxf>
    <dxf>
      <font>
        <color rgb="FF9C6500"/>
      </font>
      <fill>
        <patternFill>
          <bgColor rgb="FFFFEB9C"/>
        </patternFill>
      </fill>
    </dxf>
    <dxf>
      <font>
        <condense val="0"/>
        <extend val="0"/>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lor rgb="FF9C6500"/>
      </font>
      <fill>
        <patternFill>
          <bgColor rgb="FFFFEB9C"/>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s>
  <tableStyles count="0" defaultTableStyle="TableStyleMedium9" defaultPivotStyle="PivotStyleLight16"/>
  <colors>
    <mruColors>
      <color rgb="FFF488EF"/>
      <color rgb="FFADF729"/>
      <color rgb="FF4CD9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750093</xdr:colOff>
      <xdr:row>3</xdr:row>
      <xdr:rowOff>104510</xdr:rowOff>
    </xdr:from>
    <xdr:to>
      <xdr:col>5</xdr:col>
      <xdr:colOff>0</xdr:colOff>
      <xdr:row>4</xdr:row>
      <xdr:rowOff>273843</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50156" y="616479"/>
          <a:ext cx="4300537" cy="586052"/>
        </a:xfrm>
        <a:prstGeom prst="rect">
          <a:avLst/>
        </a:prstGeom>
        <a:noFill/>
        <a:ln w="19050">
          <a:solidFill>
            <a:schemeClr val="tx1"/>
          </a:solidFill>
          <a:miter lim="800000"/>
          <a:headEnd/>
          <a:tailEnd/>
        </a:ln>
      </xdr:spPr>
      <xdr:txBody>
        <a:bodyPr vertOverflow="clip" wrap="square" lIns="45720" tIns="41148" rIns="45720" bIns="0" anchor="t" upright="1"/>
        <a:lstStyle/>
        <a:p>
          <a:pPr algn="ctr" rtl="0">
            <a:defRPr sz="1000"/>
          </a:pPr>
          <a:r>
            <a:rPr lang="en-AU" sz="1600" b="1" i="0" strike="noStrike">
              <a:solidFill>
                <a:srgbClr val="000000"/>
              </a:solidFill>
              <a:latin typeface="Arial Narrow"/>
            </a:rPr>
            <a:t>Metropolitan Zone 1</a:t>
          </a:r>
        </a:p>
        <a:p>
          <a:pPr algn="ctr" rtl="0">
            <a:defRPr sz="1000"/>
          </a:pPr>
          <a:r>
            <a:rPr lang="en-AU" sz="1600" b="1" i="0" strike="noStrike">
              <a:solidFill>
                <a:srgbClr val="000000"/>
              </a:solidFill>
              <a:latin typeface="Arial Narrow"/>
            </a:rPr>
            <a:t>OFFICIAL &amp; UNOFFICIAL</a:t>
          </a:r>
          <a:r>
            <a:rPr lang="en-AU" sz="1600" b="1" i="0" strike="noStrike" baseline="0">
              <a:solidFill>
                <a:srgbClr val="000000"/>
              </a:solidFill>
              <a:latin typeface="Arial Narrow"/>
            </a:rPr>
            <a:t> </a:t>
          </a:r>
          <a:r>
            <a:rPr lang="en-AU" sz="1600" b="1" i="0" strike="noStrike">
              <a:solidFill>
                <a:srgbClr val="000000"/>
              </a:solidFill>
              <a:latin typeface="Arial Narrow"/>
            </a:rPr>
            <a:t>SHOWJUMPING</a:t>
          </a:r>
          <a:endParaRPr lang="en-AU" sz="1200" b="1" i="0" strike="noStrike">
            <a:solidFill>
              <a:srgbClr val="000000"/>
            </a:solidFill>
            <a:latin typeface="Arial"/>
            <a:cs typeface="Arial"/>
          </a:endParaRPr>
        </a:p>
      </xdr:txBody>
    </xdr:sp>
    <xdr:clientData/>
  </xdr:twoCellAnchor>
  <xdr:twoCellAnchor>
    <xdr:from>
      <xdr:col>1</xdr:col>
      <xdr:colOff>152400</xdr:colOff>
      <xdr:row>12</xdr:row>
      <xdr:rowOff>183355</xdr:rowOff>
    </xdr:from>
    <xdr:to>
      <xdr:col>5</xdr:col>
      <xdr:colOff>790575</xdr:colOff>
      <xdr:row>23</xdr:row>
      <xdr:rowOff>90486</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85750" y="3374230"/>
          <a:ext cx="6667500" cy="27646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r>
            <a:rPr lang="en-AU" sz="1600" b="0"/>
            <a:t>1) Take time prior to the event to read and understand the</a:t>
          </a:r>
          <a:r>
            <a:rPr lang="en-AU" sz="1600" b="0" baseline="0"/>
            <a:t> rules for each competition event.   </a:t>
          </a:r>
          <a:r>
            <a:rPr lang="en-AU" sz="1400" b="0" baseline="0"/>
            <a:t>  </a:t>
          </a:r>
        </a:p>
        <a:p>
          <a:r>
            <a:rPr lang="en-AU" sz="1600" b="0"/>
            <a:t>2) Review</a:t>
          </a:r>
          <a:r>
            <a:rPr lang="en-AU" sz="1600" b="0" baseline="0"/>
            <a:t> </a:t>
          </a:r>
          <a:r>
            <a:rPr lang="en-AU" sz="1600" b="0" u="sng" baseline="0"/>
            <a:t>ALL</a:t>
          </a:r>
          <a:r>
            <a:rPr lang="en-AU" sz="1600" b="0" baseline="0"/>
            <a:t> judges score sheets.   In the heat of the moment things get missed in the ring.</a:t>
          </a:r>
        </a:p>
        <a:p>
          <a:r>
            <a:rPr lang="en-AU" sz="1600" b="0" baseline="0"/>
            <a:t>3) Check that faults and time penalties have been carried across and added correctly.   </a:t>
          </a:r>
        </a:p>
        <a:p>
          <a:r>
            <a:rPr lang="en-AU" sz="1600" b="0" baseline="0"/>
            <a:t>4) Check that riders have been placed correctly and that seniors and mixed classes have been correctly placed.</a:t>
          </a:r>
        </a:p>
        <a:p>
          <a:r>
            <a:rPr lang="en-AU" sz="1600" b="0" baseline="0"/>
            <a:t>5) If in doubt .... check rule book and then with the "TD" for event.</a:t>
          </a:r>
        </a:p>
      </xdr:txBody>
    </xdr:sp>
    <xdr:clientData/>
  </xdr:twoCellAnchor>
  <xdr:twoCellAnchor>
    <xdr:from>
      <xdr:col>9</xdr:col>
      <xdr:colOff>285754</xdr:colOff>
      <xdr:row>8</xdr:row>
      <xdr:rowOff>238129</xdr:rowOff>
    </xdr:from>
    <xdr:to>
      <xdr:col>11</xdr:col>
      <xdr:colOff>85725</xdr:colOff>
      <xdr:row>13</xdr:row>
      <xdr:rowOff>85725</xdr:rowOff>
    </xdr:to>
    <xdr:cxnSp macro="">
      <xdr:nvCxnSpPr>
        <xdr:cNvPr id="7" name="Straight Arrow Connector 6">
          <a:extLst>
            <a:ext uri="{FF2B5EF4-FFF2-40B4-BE49-F238E27FC236}">
              <a16:creationId xmlns:a16="http://schemas.microsoft.com/office/drawing/2014/main" id="{00000000-0008-0000-0000-000007000000}"/>
            </a:ext>
          </a:extLst>
        </xdr:cNvPr>
        <xdr:cNvCxnSpPr/>
      </xdr:nvCxnSpPr>
      <xdr:spPr>
        <a:xfrm flipH="1" flipV="1">
          <a:off x="9191629" y="2495554"/>
          <a:ext cx="714371" cy="104774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381003</xdr:colOff>
      <xdr:row>9</xdr:row>
      <xdr:rowOff>11906</xdr:rowOff>
    </xdr:from>
    <xdr:to>
      <xdr:col>8</xdr:col>
      <xdr:colOff>345282</xdr:colOff>
      <xdr:row>18</xdr:row>
      <xdr:rowOff>130969</xdr:rowOff>
    </xdr:to>
    <xdr:cxnSp macro="">
      <xdr:nvCxnSpPr>
        <xdr:cNvPr id="20" name="Straight Arrow Connector 19">
          <a:extLst>
            <a:ext uri="{FF2B5EF4-FFF2-40B4-BE49-F238E27FC236}">
              <a16:creationId xmlns:a16="http://schemas.microsoft.com/office/drawing/2014/main" id="{00000000-0008-0000-0000-000014000000}"/>
            </a:ext>
          </a:extLst>
        </xdr:cNvPr>
        <xdr:cNvCxnSpPr/>
      </xdr:nvCxnSpPr>
      <xdr:spPr>
        <a:xfrm flipH="1" flipV="1">
          <a:off x="7774784" y="2345531"/>
          <a:ext cx="523873" cy="238125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130968</xdr:colOff>
      <xdr:row>18</xdr:row>
      <xdr:rowOff>226217</xdr:rowOff>
    </xdr:from>
    <xdr:to>
      <xdr:col>23</xdr:col>
      <xdr:colOff>342900</xdr:colOff>
      <xdr:row>24</xdr:row>
      <xdr:rowOff>118533</xdr:rowOff>
    </xdr:to>
    <xdr:sp macro="" textlink="">
      <xdr:nvSpPr>
        <xdr:cNvPr id="21" name="TextBox 20">
          <a:extLst>
            <a:ext uri="{FF2B5EF4-FFF2-40B4-BE49-F238E27FC236}">
              <a16:creationId xmlns:a16="http://schemas.microsoft.com/office/drawing/2014/main" id="{00000000-0008-0000-0000-000015000000}"/>
            </a:ext>
          </a:extLst>
        </xdr:cNvPr>
        <xdr:cNvSpPr txBox="1"/>
      </xdr:nvSpPr>
      <xdr:spPr>
        <a:xfrm>
          <a:off x="6955101" y="5052217"/>
          <a:ext cx="9034199" cy="13655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AU" sz="1600"/>
            <a:t>From "</a:t>
          </a:r>
          <a:r>
            <a:rPr lang="en-AU" sz="1600" b="1" u="sng"/>
            <a:t>checked</a:t>
          </a:r>
          <a:r>
            <a:rPr lang="en-AU" sz="1600"/>
            <a:t>" judges score sheet, Worksheet will add points 1 to 10 for placings.</a:t>
          </a:r>
        </a:p>
        <a:p>
          <a:r>
            <a:rPr lang="en-AU" sz="1600"/>
            <a:t>If there is a TIE you will need to manually allocate points to those</a:t>
          </a:r>
          <a:r>
            <a:rPr lang="en-AU" sz="1600" baseline="0"/>
            <a:t> riders  [type over calculation]</a:t>
          </a:r>
        </a:p>
        <a:p>
          <a:endParaRPr lang="en-AU" sz="1600"/>
        </a:p>
        <a:p>
          <a:r>
            <a:rPr lang="en-AU" sz="1600"/>
            <a:t>Quick tip - Placing + Points always</a:t>
          </a:r>
          <a:r>
            <a:rPr lang="en-AU" sz="1600" baseline="0"/>
            <a:t> add to 11.        ie: 1st = 10 points.  1+10=11,  6th = 5 points.  6+5=11</a:t>
          </a:r>
        </a:p>
        <a:p>
          <a:r>
            <a:rPr lang="en-AU" sz="1600" baseline="0"/>
            <a:t>Transfer "Senior" scores and points to separate seniors class.</a:t>
          </a:r>
        </a:p>
        <a:p>
          <a:endParaRPr lang="en-AU" sz="1600"/>
        </a:p>
      </xdr:txBody>
    </xdr:sp>
    <xdr:clientData/>
  </xdr:twoCellAnchor>
  <xdr:twoCellAnchor>
    <xdr:from>
      <xdr:col>8</xdr:col>
      <xdr:colOff>309566</xdr:colOff>
      <xdr:row>9</xdr:row>
      <xdr:rowOff>47625</xdr:rowOff>
    </xdr:from>
    <xdr:to>
      <xdr:col>8</xdr:col>
      <xdr:colOff>369095</xdr:colOff>
      <xdr:row>18</xdr:row>
      <xdr:rowOff>107157</xdr:rowOff>
    </xdr:to>
    <xdr:cxnSp macro="">
      <xdr:nvCxnSpPr>
        <xdr:cNvPr id="23" name="Straight Arrow Connector 22">
          <a:extLst>
            <a:ext uri="{FF2B5EF4-FFF2-40B4-BE49-F238E27FC236}">
              <a16:creationId xmlns:a16="http://schemas.microsoft.com/office/drawing/2014/main" id="{00000000-0008-0000-0000-000017000000}"/>
            </a:ext>
          </a:extLst>
        </xdr:cNvPr>
        <xdr:cNvCxnSpPr/>
      </xdr:nvCxnSpPr>
      <xdr:spPr>
        <a:xfrm flipH="1" flipV="1">
          <a:off x="8262941" y="2381250"/>
          <a:ext cx="59529" cy="232172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491066</xdr:colOff>
      <xdr:row>5</xdr:row>
      <xdr:rowOff>318559</xdr:rowOff>
    </xdr:from>
    <xdr:to>
      <xdr:col>19</xdr:col>
      <xdr:colOff>316443</xdr:colOff>
      <xdr:row>7</xdr:row>
      <xdr:rowOff>135467</xdr:rowOff>
    </xdr:to>
    <xdr:cxnSp macro="">
      <xdr:nvCxnSpPr>
        <xdr:cNvPr id="26" name="Straight Arrow Connector 25">
          <a:extLst>
            <a:ext uri="{FF2B5EF4-FFF2-40B4-BE49-F238E27FC236}">
              <a16:creationId xmlns:a16="http://schemas.microsoft.com/office/drawing/2014/main" id="{00000000-0008-0000-0000-00001A000000}"/>
            </a:ext>
          </a:extLst>
        </xdr:cNvPr>
        <xdr:cNvCxnSpPr/>
      </xdr:nvCxnSpPr>
      <xdr:spPr>
        <a:xfrm flipH="1">
          <a:off x="12666133" y="1766359"/>
          <a:ext cx="858310" cy="39264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666751</xdr:colOff>
      <xdr:row>8</xdr:row>
      <xdr:rowOff>130970</xdr:rowOff>
    </xdr:from>
    <xdr:to>
      <xdr:col>17</xdr:col>
      <xdr:colOff>547689</xdr:colOff>
      <xdr:row>12</xdr:row>
      <xdr:rowOff>47625</xdr:rowOff>
    </xdr:to>
    <xdr:cxnSp macro="">
      <xdr:nvCxnSpPr>
        <xdr:cNvPr id="36" name="Straight Arrow Connector 35">
          <a:extLst>
            <a:ext uri="{FF2B5EF4-FFF2-40B4-BE49-F238E27FC236}">
              <a16:creationId xmlns:a16="http://schemas.microsoft.com/office/drawing/2014/main" id="{00000000-0008-0000-0000-000024000000}"/>
            </a:ext>
          </a:extLst>
        </xdr:cNvPr>
        <xdr:cNvCxnSpPr/>
      </xdr:nvCxnSpPr>
      <xdr:spPr>
        <a:xfrm rot="16200000" flipV="1">
          <a:off x="12019361" y="2339579"/>
          <a:ext cx="857249" cy="60721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71437</xdr:colOff>
      <xdr:row>3</xdr:row>
      <xdr:rowOff>47625</xdr:rowOff>
    </xdr:from>
    <xdr:to>
      <xdr:col>2</xdr:col>
      <xdr:colOff>616252</xdr:colOff>
      <xdr:row>4</xdr:row>
      <xdr:rowOff>289224</xdr:rowOff>
    </xdr:to>
    <xdr:pic>
      <xdr:nvPicPr>
        <xdr:cNvPr id="44" name="Picture 10">
          <a:extLst>
            <a:ext uri="{FF2B5EF4-FFF2-40B4-BE49-F238E27FC236}">
              <a16:creationId xmlns:a16="http://schemas.microsoft.com/office/drawing/2014/main" id="{00000000-0008-0000-0000-00002C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71500" y="559594"/>
          <a:ext cx="544815" cy="658318"/>
        </a:xfrm>
        <a:prstGeom prst="rect">
          <a:avLst/>
        </a:prstGeom>
        <a:noFill/>
      </xdr:spPr>
    </xdr:pic>
    <xdr:clientData/>
  </xdr:twoCellAnchor>
  <xdr:twoCellAnchor>
    <xdr:from>
      <xdr:col>4</xdr:col>
      <xdr:colOff>214049</xdr:colOff>
      <xdr:row>25</xdr:row>
      <xdr:rowOff>182034</xdr:rowOff>
    </xdr:from>
    <xdr:to>
      <xdr:col>25</xdr:col>
      <xdr:colOff>133403</xdr:colOff>
      <xdr:row>39</xdr:row>
      <xdr:rowOff>52388</xdr:rowOff>
    </xdr:to>
    <xdr:grpSp>
      <xdr:nvGrpSpPr>
        <xdr:cNvPr id="11" name="Group 10">
          <a:extLst>
            <a:ext uri="{FF2B5EF4-FFF2-40B4-BE49-F238E27FC236}">
              <a16:creationId xmlns:a16="http://schemas.microsoft.com/office/drawing/2014/main" id="{00000000-0008-0000-0000-00000B000000}"/>
            </a:ext>
          </a:extLst>
        </xdr:cNvPr>
        <xdr:cNvGrpSpPr/>
      </xdr:nvGrpSpPr>
      <xdr:grpSpPr>
        <a:xfrm>
          <a:off x="5301154" y="6530559"/>
          <a:ext cx="12006710" cy="2625737"/>
          <a:chOff x="2169583" y="4370916"/>
          <a:chExt cx="12063729" cy="2698750"/>
        </a:xfrm>
      </xdr:grpSpPr>
      <xdr:pic>
        <xdr:nvPicPr>
          <xdr:cNvPr id="12" name="Picture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69583" y="5069416"/>
            <a:ext cx="12063729" cy="2000250"/>
          </a:xfrm>
          <a:prstGeom prst="rect">
            <a:avLst/>
          </a:prstGeom>
          <a:noFill/>
          <a:ln w="38100">
            <a:solidFill>
              <a:srgbClr val="FF0000"/>
            </a:solidFill>
          </a:ln>
          <a:extLst>
            <a:ext uri="{909E8E84-426E-40DD-AFC4-6F175D3DCCD1}">
              <a14:hiddenFill xmlns:a14="http://schemas.microsoft.com/office/drawing/2010/main">
                <a:solidFill>
                  <a:srgbClr val="FFFFFF"/>
                </a:solidFill>
              </a14:hiddenFill>
            </a:ext>
          </a:extLst>
        </xdr:spPr>
      </xdr:pic>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3778250" y="4370916"/>
            <a:ext cx="7905750" cy="920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a:t>CRITICAL</a:t>
            </a:r>
            <a:r>
              <a:rPr lang="en-AU" sz="1400" baseline="0"/>
              <a:t> NOTE:  For all scoring .    When "SORTING" results, select the entire row/s to ensure that all rider data is maintaine in correct order.   Do this move the cursor to the far left of the worksheet and select the row by holding down the left mouse button and dragging dow to select the rows containing the data to be sorted.</a:t>
            </a:r>
            <a:endParaRPr lang="en-AU" sz="1400"/>
          </a:p>
        </xdr:txBody>
      </xdr:sp>
      <xdr:cxnSp macro="">
        <xdr:nvCxnSpPr>
          <xdr:cNvPr id="14" name="Straight Arrow Connector 13">
            <a:extLst>
              <a:ext uri="{FF2B5EF4-FFF2-40B4-BE49-F238E27FC236}">
                <a16:creationId xmlns:a16="http://schemas.microsoft.com/office/drawing/2014/main" id="{00000000-0008-0000-0000-00000E000000}"/>
              </a:ext>
            </a:extLst>
          </xdr:cNvPr>
          <xdr:cNvCxnSpPr/>
        </xdr:nvCxnSpPr>
        <xdr:spPr>
          <a:xfrm flipH="1">
            <a:off x="2264833" y="5132917"/>
            <a:ext cx="5080000" cy="106891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28575</xdr:colOff>
      <xdr:row>13</xdr:row>
      <xdr:rowOff>123825</xdr:rowOff>
    </xdr:from>
    <xdr:to>
      <xdr:col>17</xdr:col>
      <xdr:colOff>180975</xdr:colOff>
      <xdr:row>17</xdr:row>
      <xdr:rowOff>247650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8934450" y="3581400"/>
          <a:ext cx="3981450" cy="1190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a:t>State Qualifying:  Enter "1" for clear jumping rounds in Official Classes. </a:t>
          </a:r>
        </a:p>
        <a:p>
          <a:endParaRPr lang="en-AU" sz="1400"/>
        </a:p>
        <a:p>
          <a:r>
            <a:rPr lang="en-AU" sz="1400"/>
            <a:t>Only for events run under "Table A" </a:t>
          </a:r>
          <a:r>
            <a:rPr lang="en-AU" sz="1400" baseline="0"/>
            <a:t> - refer Qualification requirement from PCAQ as this may change</a:t>
          </a:r>
          <a:endParaRPr lang="en-AU" sz="14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5</xdr:row>
      <xdr:rowOff>40481</xdr:rowOff>
    </xdr:to>
    <xdr:sp macro="" textlink="">
      <xdr:nvSpPr>
        <xdr:cNvPr id="2" name="Text Box 5">
          <a:extLst>
            <a:ext uri="{FF2B5EF4-FFF2-40B4-BE49-F238E27FC236}">
              <a16:creationId xmlns:a16="http://schemas.microsoft.com/office/drawing/2014/main" id="{E98E5A9B-147C-4F23-9324-F990AE477895}"/>
            </a:ext>
          </a:extLst>
        </xdr:cNvPr>
        <xdr:cNvSpPr txBox="1">
          <a:spLocks noChangeArrowheads="1"/>
        </xdr:cNvSpPr>
      </xdr:nvSpPr>
      <xdr:spPr bwMode="auto">
        <a:xfrm>
          <a:off x="1110455" y="694267"/>
          <a:ext cx="3561028" cy="441589"/>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5</xdr:row>
      <xdr:rowOff>40481</xdr:rowOff>
    </xdr:to>
    <xdr:sp macro="" textlink="">
      <xdr:nvSpPr>
        <xdr:cNvPr id="2" name="Text Box 5">
          <a:extLst>
            <a:ext uri="{FF2B5EF4-FFF2-40B4-BE49-F238E27FC236}">
              <a16:creationId xmlns:a16="http://schemas.microsoft.com/office/drawing/2014/main" id="{2C9CBDC7-CD5A-4077-A395-9B74E8F6D00E}"/>
            </a:ext>
          </a:extLst>
        </xdr:cNvPr>
        <xdr:cNvSpPr txBox="1">
          <a:spLocks noChangeArrowheads="1"/>
        </xdr:cNvSpPr>
      </xdr:nvSpPr>
      <xdr:spPr bwMode="auto">
        <a:xfrm>
          <a:off x="1110455" y="694267"/>
          <a:ext cx="3561028" cy="441589"/>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5</xdr:row>
      <xdr:rowOff>40481</xdr:rowOff>
    </xdr:to>
    <xdr:sp macro="" textlink="">
      <xdr:nvSpPr>
        <xdr:cNvPr id="2" name="Text Box 5">
          <a:extLst>
            <a:ext uri="{FF2B5EF4-FFF2-40B4-BE49-F238E27FC236}">
              <a16:creationId xmlns:a16="http://schemas.microsoft.com/office/drawing/2014/main" id="{8B78EF90-FA36-4F0A-9BBF-F6FB2C2D75C7}"/>
            </a:ext>
          </a:extLst>
        </xdr:cNvPr>
        <xdr:cNvSpPr txBox="1">
          <a:spLocks noChangeArrowheads="1"/>
        </xdr:cNvSpPr>
      </xdr:nvSpPr>
      <xdr:spPr bwMode="auto">
        <a:xfrm>
          <a:off x="1110455" y="694267"/>
          <a:ext cx="3561028" cy="441589"/>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3</xdr:col>
      <xdr:colOff>699558</xdr:colOff>
      <xdr:row>4</xdr:row>
      <xdr:rowOff>0</xdr:rowOff>
    </xdr:to>
    <xdr:sp macro="" textlink="">
      <xdr:nvSpPr>
        <xdr:cNvPr id="2" name="Text Box 5">
          <a:extLst>
            <a:ext uri="{FF2B5EF4-FFF2-40B4-BE49-F238E27FC236}">
              <a16:creationId xmlns:a16="http://schemas.microsoft.com/office/drawing/2014/main" id="{085D34D4-CE33-4D01-B210-199430C206C3}"/>
            </a:ext>
          </a:extLst>
        </xdr:cNvPr>
        <xdr:cNvSpPr txBox="1">
          <a:spLocks noChangeArrowheads="1"/>
        </xdr:cNvSpPr>
      </xdr:nvSpPr>
      <xdr:spPr bwMode="auto">
        <a:xfrm>
          <a:off x="1110455" y="694267"/>
          <a:ext cx="3561028" cy="505883"/>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3</xdr:row>
      <xdr:rowOff>323850</xdr:rowOff>
    </xdr:to>
    <xdr:sp macro="" textlink="">
      <xdr:nvSpPr>
        <xdr:cNvPr id="2" name="Text Box 5">
          <a:extLst>
            <a:ext uri="{FF2B5EF4-FFF2-40B4-BE49-F238E27FC236}">
              <a16:creationId xmlns:a16="http://schemas.microsoft.com/office/drawing/2014/main" id="{37F83875-6FE0-47E0-96BF-B296D54779A2}"/>
            </a:ext>
          </a:extLst>
        </xdr:cNvPr>
        <xdr:cNvSpPr txBox="1">
          <a:spLocks noChangeArrowheads="1"/>
        </xdr:cNvSpPr>
      </xdr:nvSpPr>
      <xdr:spPr bwMode="auto">
        <a:xfrm>
          <a:off x="1110455" y="694267"/>
          <a:ext cx="3561028" cy="496358"/>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3</xdr:col>
      <xdr:colOff>394758</xdr:colOff>
      <xdr:row>3</xdr:row>
      <xdr:rowOff>257175</xdr:rowOff>
    </xdr:to>
    <xdr:sp macro="" textlink="">
      <xdr:nvSpPr>
        <xdr:cNvPr id="2" name="Text Box 5">
          <a:extLst>
            <a:ext uri="{FF2B5EF4-FFF2-40B4-BE49-F238E27FC236}">
              <a16:creationId xmlns:a16="http://schemas.microsoft.com/office/drawing/2014/main" id="{7DD66980-FD51-4707-BBF5-7D588B70BE29}"/>
            </a:ext>
          </a:extLst>
        </xdr:cNvPr>
        <xdr:cNvSpPr txBox="1">
          <a:spLocks noChangeArrowheads="1"/>
        </xdr:cNvSpPr>
      </xdr:nvSpPr>
      <xdr:spPr bwMode="auto">
        <a:xfrm>
          <a:off x="1110455" y="694267"/>
          <a:ext cx="3561028" cy="429683"/>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433919</xdr:colOff>
      <xdr:row>10</xdr:row>
      <xdr:rowOff>232831</xdr:rowOff>
    </xdr:from>
    <xdr:to>
      <xdr:col>5</xdr:col>
      <xdr:colOff>597959</xdr:colOff>
      <xdr:row>15</xdr:row>
      <xdr:rowOff>74081</xdr:rowOff>
    </xdr:to>
    <xdr:cxnSp macro="">
      <xdr:nvCxnSpPr>
        <xdr:cNvPr id="2" name="Straight Arrow Connector 1">
          <a:extLst>
            <a:ext uri="{FF2B5EF4-FFF2-40B4-BE49-F238E27FC236}">
              <a16:creationId xmlns:a16="http://schemas.microsoft.com/office/drawing/2014/main" id="{00000000-0008-0000-0600-000002000000}"/>
            </a:ext>
          </a:extLst>
        </xdr:cNvPr>
        <xdr:cNvCxnSpPr>
          <a:stCxn id="7" idx="0"/>
        </xdr:cNvCxnSpPr>
      </xdr:nvCxnSpPr>
      <xdr:spPr>
        <a:xfrm flipH="1" flipV="1">
          <a:off x="6106586" y="2846914"/>
          <a:ext cx="164040" cy="899584"/>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597959</xdr:colOff>
      <xdr:row>11</xdr:row>
      <xdr:rowOff>10581</xdr:rowOff>
    </xdr:from>
    <xdr:to>
      <xdr:col>6</xdr:col>
      <xdr:colOff>328087</xdr:colOff>
      <xdr:row>15</xdr:row>
      <xdr:rowOff>74081</xdr:rowOff>
    </xdr:to>
    <xdr:cxnSp macro="">
      <xdr:nvCxnSpPr>
        <xdr:cNvPr id="3" name="Straight Arrow Connector 2">
          <a:extLst>
            <a:ext uri="{FF2B5EF4-FFF2-40B4-BE49-F238E27FC236}">
              <a16:creationId xmlns:a16="http://schemas.microsoft.com/office/drawing/2014/main" id="{00000000-0008-0000-0600-000003000000}"/>
            </a:ext>
          </a:extLst>
        </xdr:cNvPr>
        <xdr:cNvCxnSpPr>
          <a:stCxn id="7" idx="0"/>
        </xdr:cNvCxnSpPr>
      </xdr:nvCxnSpPr>
      <xdr:spPr>
        <a:xfrm flipV="1">
          <a:off x="6270626" y="2857498"/>
          <a:ext cx="354544" cy="889000"/>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571500</xdr:colOff>
      <xdr:row>15</xdr:row>
      <xdr:rowOff>63499</xdr:rowOff>
    </xdr:from>
    <xdr:to>
      <xdr:col>14</xdr:col>
      <xdr:colOff>455083</xdr:colOff>
      <xdr:row>20</xdr:row>
      <xdr:rowOff>42334</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386233" y="3856566"/>
          <a:ext cx="2956983" cy="9101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400" b="1"/>
            <a:t>Enter Jump Faults and </a:t>
          </a:r>
          <a:r>
            <a:rPr lang="en-AU" sz="1400" b="1" baseline="0"/>
            <a:t>SJ time.  </a:t>
          </a:r>
        </a:p>
        <a:p>
          <a:pPr algn="ctr"/>
          <a:r>
            <a:rPr lang="en-AU" sz="1400" b="1" baseline="0"/>
            <a:t>Worksheet will calculate Time Faults.   </a:t>
          </a:r>
        </a:p>
        <a:p>
          <a:pPr algn="ctr"/>
          <a:r>
            <a:rPr lang="en-AU" sz="1100" b="1" baseline="0">
              <a:solidFill>
                <a:srgbClr val="0070C0"/>
              </a:solidFill>
            </a:rPr>
            <a:t>Will show "Time" in time faults if missing SJ time or course time</a:t>
          </a:r>
        </a:p>
      </xdr:txBody>
    </xdr:sp>
    <xdr:clientData/>
  </xdr:twoCellAnchor>
  <xdr:twoCellAnchor>
    <xdr:from>
      <xdr:col>11</xdr:col>
      <xdr:colOff>275170</xdr:colOff>
      <xdr:row>10</xdr:row>
      <xdr:rowOff>222251</xdr:rowOff>
    </xdr:from>
    <xdr:to>
      <xdr:col>11</xdr:col>
      <xdr:colOff>444500</xdr:colOff>
      <xdr:row>15</xdr:row>
      <xdr:rowOff>84667</xdr:rowOff>
    </xdr:to>
    <xdr:cxnSp macro="">
      <xdr:nvCxnSpPr>
        <xdr:cNvPr id="5" name="Straight Arrow Connector 4">
          <a:extLst>
            <a:ext uri="{FF2B5EF4-FFF2-40B4-BE49-F238E27FC236}">
              <a16:creationId xmlns:a16="http://schemas.microsoft.com/office/drawing/2014/main" id="{00000000-0008-0000-0600-000005000000}"/>
            </a:ext>
          </a:extLst>
        </xdr:cNvPr>
        <xdr:cNvCxnSpPr/>
      </xdr:nvCxnSpPr>
      <xdr:spPr>
        <a:xfrm flipH="1" flipV="1">
          <a:off x="9345087" y="3302001"/>
          <a:ext cx="169330" cy="920749"/>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497416</xdr:colOff>
      <xdr:row>10</xdr:row>
      <xdr:rowOff>211667</xdr:rowOff>
    </xdr:from>
    <xdr:to>
      <xdr:col>12</xdr:col>
      <xdr:colOff>296333</xdr:colOff>
      <xdr:row>15</xdr:row>
      <xdr:rowOff>95250</xdr:rowOff>
    </xdr:to>
    <xdr:cxnSp macro="">
      <xdr:nvCxnSpPr>
        <xdr:cNvPr id="6" name="Straight Arrow Connector 5">
          <a:extLst>
            <a:ext uri="{FF2B5EF4-FFF2-40B4-BE49-F238E27FC236}">
              <a16:creationId xmlns:a16="http://schemas.microsoft.com/office/drawing/2014/main" id="{00000000-0008-0000-0600-000006000000}"/>
            </a:ext>
          </a:extLst>
        </xdr:cNvPr>
        <xdr:cNvCxnSpPr/>
      </xdr:nvCxnSpPr>
      <xdr:spPr>
        <a:xfrm flipV="1">
          <a:off x="9567333" y="3291417"/>
          <a:ext cx="306917" cy="941916"/>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10584</xdr:colOff>
      <xdr:row>15</xdr:row>
      <xdr:rowOff>74081</xdr:rowOff>
    </xdr:from>
    <xdr:to>
      <xdr:col>8</xdr:col>
      <xdr:colOff>338668</xdr:colOff>
      <xdr:row>19</xdr:row>
      <xdr:rowOff>158750</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4603751" y="3746498"/>
          <a:ext cx="3333750" cy="846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400" b="1"/>
            <a:t>Enter Dressage scores and</a:t>
          </a:r>
          <a:r>
            <a:rPr lang="en-AU" sz="1400" b="1" baseline="0"/>
            <a:t> worksheet will calculate aggregates</a:t>
          </a:r>
        </a:p>
        <a:p>
          <a:pPr algn="ctr"/>
          <a:r>
            <a:rPr lang="en-AU" sz="1100" b="1" baseline="0">
              <a:solidFill>
                <a:srgbClr val="0070C0"/>
              </a:solidFill>
              <a:effectLst/>
              <a:latin typeface="+mn-lt"/>
              <a:ea typeface="+mn-ea"/>
              <a:cs typeface="+mn-cs"/>
            </a:rPr>
            <a:t>Will show "TEST" if missing MAX test value</a:t>
          </a:r>
          <a:endParaRPr lang="en-AU" sz="1400" b="1">
            <a:solidFill>
              <a:srgbClr val="0070C0"/>
            </a:solidFill>
          </a:endParaRPr>
        </a:p>
      </xdr:txBody>
    </xdr:sp>
    <xdr:clientData/>
  </xdr:twoCellAnchor>
  <xdr:twoCellAnchor>
    <xdr:from>
      <xdr:col>20</xdr:col>
      <xdr:colOff>116418</xdr:colOff>
      <xdr:row>14</xdr:row>
      <xdr:rowOff>46566</xdr:rowOff>
    </xdr:from>
    <xdr:to>
      <xdr:col>24</xdr:col>
      <xdr:colOff>25400</xdr:colOff>
      <xdr:row>20</xdr:row>
      <xdr:rowOff>0</xdr:rowOff>
    </xdr:to>
    <xdr:sp macro="" textlink="">
      <xdr:nvSpPr>
        <xdr:cNvPr id="12" name="TextBox 11">
          <a:extLst>
            <a:ext uri="{FF2B5EF4-FFF2-40B4-BE49-F238E27FC236}">
              <a16:creationId xmlns:a16="http://schemas.microsoft.com/office/drawing/2014/main" id="{00000000-0008-0000-0600-00000C000000}"/>
            </a:ext>
          </a:extLst>
        </xdr:cNvPr>
        <xdr:cNvSpPr txBox="1"/>
      </xdr:nvSpPr>
      <xdr:spPr>
        <a:xfrm>
          <a:off x="13476818" y="3653366"/>
          <a:ext cx="1585382" cy="10710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200" b="1"/>
            <a:t>Enter maximum Dressage</a:t>
          </a:r>
          <a:r>
            <a:rPr lang="en-AU" sz="1200" b="1" baseline="0"/>
            <a:t> Test score to calculate Dressage score and "State Qualifying"</a:t>
          </a:r>
          <a:endParaRPr lang="en-AU" sz="1200" b="1"/>
        </a:p>
      </xdr:txBody>
    </xdr:sp>
    <xdr:clientData/>
  </xdr:twoCellAnchor>
  <xdr:twoCellAnchor>
    <xdr:from>
      <xdr:col>21</xdr:col>
      <xdr:colOff>367242</xdr:colOff>
      <xdr:row>10</xdr:row>
      <xdr:rowOff>194734</xdr:rowOff>
    </xdr:from>
    <xdr:to>
      <xdr:col>23</xdr:col>
      <xdr:colOff>152400</xdr:colOff>
      <xdr:row>14</xdr:row>
      <xdr:rowOff>46566</xdr:rowOff>
    </xdr:to>
    <xdr:cxnSp macro="">
      <xdr:nvCxnSpPr>
        <xdr:cNvPr id="13" name="Straight Arrow Connector 12">
          <a:extLst>
            <a:ext uri="{FF2B5EF4-FFF2-40B4-BE49-F238E27FC236}">
              <a16:creationId xmlns:a16="http://schemas.microsoft.com/office/drawing/2014/main" id="{00000000-0008-0000-0600-00000D000000}"/>
            </a:ext>
          </a:extLst>
        </xdr:cNvPr>
        <xdr:cNvCxnSpPr>
          <a:stCxn id="12" idx="0"/>
        </xdr:cNvCxnSpPr>
      </xdr:nvCxnSpPr>
      <xdr:spPr>
        <a:xfrm flipV="1">
          <a:off x="14269509" y="2937934"/>
          <a:ext cx="462491" cy="715432"/>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414866</xdr:colOff>
      <xdr:row>22</xdr:row>
      <xdr:rowOff>42333</xdr:rowOff>
    </xdr:from>
    <xdr:to>
      <xdr:col>27</xdr:col>
      <xdr:colOff>648546</xdr:colOff>
      <xdr:row>38</xdr:row>
      <xdr:rowOff>95250</xdr:rowOff>
    </xdr:to>
    <xdr:grpSp>
      <xdr:nvGrpSpPr>
        <xdr:cNvPr id="26" name="Group 25">
          <a:extLst>
            <a:ext uri="{FF2B5EF4-FFF2-40B4-BE49-F238E27FC236}">
              <a16:creationId xmlns:a16="http://schemas.microsoft.com/office/drawing/2014/main" id="{00000000-0008-0000-0600-00001A000000}"/>
            </a:ext>
          </a:extLst>
        </xdr:cNvPr>
        <xdr:cNvGrpSpPr/>
      </xdr:nvGrpSpPr>
      <xdr:grpSpPr>
        <a:xfrm>
          <a:off x="5219699" y="5016500"/>
          <a:ext cx="12651458" cy="2832806"/>
          <a:chOff x="2169583" y="4370916"/>
          <a:chExt cx="12063729" cy="2688166"/>
        </a:xfrm>
      </xdr:grpSpPr>
      <xdr:pic>
        <xdr:nvPicPr>
          <xdr:cNvPr id="27" name="Picture 26">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9583" y="5058832"/>
            <a:ext cx="12063729" cy="2000250"/>
          </a:xfrm>
          <a:prstGeom prst="rect">
            <a:avLst/>
          </a:prstGeom>
          <a:noFill/>
          <a:ln w="38100">
            <a:solidFill>
              <a:srgbClr val="FF0000"/>
            </a:solidFill>
          </a:ln>
          <a:extLst>
            <a:ext uri="{909E8E84-426E-40DD-AFC4-6F175D3DCCD1}">
              <a14:hiddenFill xmlns:a14="http://schemas.microsoft.com/office/drawing/2010/main">
                <a:solidFill>
                  <a:srgbClr val="FFFFFF"/>
                </a:solidFill>
              </a14:hiddenFill>
            </a:ext>
          </a:extLst>
        </xdr:spPr>
      </xdr:pic>
      <xdr:sp macro="" textlink="">
        <xdr:nvSpPr>
          <xdr:cNvPr id="28" name="TextBox 27">
            <a:extLst>
              <a:ext uri="{FF2B5EF4-FFF2-40B4-BE49-F238E27FC236}">
                <a16:creationId xmlns:a16="http://schemas.microsoft.com/office/drawing/2014/main" id="{00000000-0008-0000-0600-00001C000000}"/>
              </a:ext>
            </a:extLst>
          </xdr:cNvPr>
          <xdr:cNvSpPr txBox="1"/>
        </xdr:nvSpPr>
        <xdr:spPr>
          <a:xfrm>
            <a:off x="3778250" y="4370916"/>
            <a:ext cx="7905750" cy="920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b="1">
                <a:solidFill>
                  <a:srgbClr val="FF0000"/>
                </a:solidFill>
              </a:rPr>
              <a:t>CRITICAL</a:t>
            </a:r>
            <a:r>
              <a:rPr lang="en-AU" sz="1400" b="1" baseline="0">
                <a:solidFill>
                  <a:srgbClr val="FF0000"/>
                </a:solidFill>
              </a:rPr>
              <a:t> NOTE</a:t>
            </a:r>
            <a:r>
              <a:rPr lang="en-AU" sz="1400" baseline="0"/>
              <a:t>:  For all scoring .    When "</a:t>
            </a:r>
            <a:r>
              <a:rPr lang="en-AU" sz="1400" b="1" baseline="0"/>
              <a:t>SORTING</a:t>
            </a:r>
            <a:r>
              <a:rPr lang="en-AU" sz="1400" baseline="0"/>
              <a:t>" class results, select the entire row/s to ensure that all rider data is maintained in correct order.   Do this move the cursor to the far left of the worksheet and select the row by holding down the left mouse button and dragging dow to select the rows containing the data to be sorted.</a:t>
            </a:r>
            <a:endParaRPr lang="en-AU" sz="1400"/>
          </a:p>
        </xdr:txBody>
      </xdr:sp>
      <xdr:cxnSp macro="">
        <xdr:nvCxnSpPr>
          <xdr:cNvPr id="29" name="Straight Arrow Connector 28">
            <a:extLst>
              <a:ext uri="{FF2B5EF4-FFF2-40B4-BE49-F238E27FC236}">
                <a16:creationId xmlns:a16="http://schemas.microsoft.com/office/drawing/2014/main" id="{00000000-0008-0000-0600-00001D000000}"/>
              </a:ext>
            </a:extLst>
          </xdr:cNvPr>
          <xdr:cNvCxnSpPr/>
        </xdr:nvCxnSpPr>
        <xdr:spPr>
          <a:xfrm flipH="1">
            <a:off x="2264833" y="5132917"/>
            <a:ext cx="5080000" cy="106891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118533</xdr:colOff>
      <xdr:row>14</xdr:row>
      <xdr:rowOff>99481</xdr:rowOff>
    </xdr:from>
    <xdr:to>
      <xdr:col>26</xdr:col>
      <xdr:colOff>389467</xdr:colOff>
      <xdr:row>18</xdr:row>
      <xdr:rowOff>93133</xdr:rowOff>
    </xdr:to>
    <xdr:sp macro="" textlink="">
      <xdr:nvSpPr>
        <xdr:cNvPr id="15" name="TextBox 14">
          <a:extLst>
            <a:ext uri="{FF2B5EF4-FFF2-40B4-BE49-F238E27FC236}">
              <a16:creationId xmlns:a16="http://schemas.microsoft.com/office/drawing/2014/main" id="{00000000-0008-0000-0600-00000F000000}"/>
            </a:ext>
          </a:extLst>
        </xdr:cNvPr>
        <xdr:cNvSpPr txBox="1"/>
      </xdr:nvSpPr>
      <xdr:spPr>
        <a:xfrm>
          <a:off x="15155333" y="3706281"/>
          <a:ext cx="1439334" cy="738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200" b="1"/>
            <a:t>Enter SJ Course Time to</a:t>
          </a:r>
          <a:r>
            <a:rPr lang="en-AU" sz="1200" b="1" baseline="0"/>
            <a:t> calculate any time penalties</a:t>
          </a:r>
          <a:endParaRPr lang="en-AU" sz="1200" b="1"/>
        </a:p>
      </xdr:txBody>
    </xdr:sp>
    <xdr:clientData/>
  </xdr:twoCellAnchor>
  <xdr:twoCellAnchor>
    <xdr:from>
      <xdr:col>24</xdr:col>
      <xdr:colOff>359833</xdr:colOff>
      <xdr:row>10</xdr:row>
      <xdr:rowOff>222250</xdr:rowOff>
    </xdr:from>
    <xdr:to>
      <xdr:col>25</xdr:col>
      <xdr:colOff>169333</xdr:colOff>
      <xdr:row>14</xdr:row>
      <xdr:rowOff>105832</xdr:rowOff>
    </xdr:to>
    <xdr:cxnSp macro="">
      <xdr:nvCxnSpPr>
        <xdr:cNvPr id="16" name="Straight Arrow Connector 15">
          <a:extLst>
            <a:ext uri="{FF2B5EF4-FFF2-40B4-BE49-F238E27FC236}">
              <a16:creationId xmlns:a16="http://schemas.microsoft.com/office/drawing/2014/main" id="{00000000-0008-0000-0600-000010000000}"/>
            </a:ext>
          </a:extLst>
        </xdr:cNvPr>
        <xdr:cNvCxnSpPr/>
      </xdr:nvCxnSpPr>
      <xdr:spPr>
        <a:xfrm flipH="1" flipV="1">
          <a:off x="14986000" y="2973917"/>
          <a:ext cx="381000" cy="751415"/>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xdr:colOff>
      <xdr:row>14</xdr:row>
      <xdr:rowOff>67733</xdr:rowOff>
    </xdr:from>
    <xdr:to>
      <xdr:col>20</xdr:col>
      <xdr:colOff>12699</xdr:colOff>
      <xdr:row>19</xdr:row>
      <xdr:rowOff>33867</xdr:rowOff>
    </xdr:to>
    <xdr:sp macro="" textlink="">
      <xdr:nvSpPr>
        <xdr:cNvPr id="17" name="TextBox 16">
          <a:extLst>
            <a:ext uri="{FF2B5EF4-FFF2-40B4-BE49-F238E27FC236}">
              <a16:creationId xmlns:a16="http://schemas.microsoft.com/office/drawing/2014/main" id="{00000000-0008-0000-0600-000011000000}"/>
            </a:ext>
          </a:extLst>
        </xdr:cNvPr>
        <xdr:cNvSpPr txBox="1"/>
      </xdr:nvSpPr>
      <xdr:spPr>
        <a:xfrm>
          <a:off x="11430000" y="3674533"/>
          <a:ext cx="1943099" cy="8974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200" b="1"/>
            <a:t>Enter Placings manually and sort class.</a:t>
          </a:r>
        </a:p>
        <a:p>
          <a:pPr algn="ctr"/>
          <a:r>
            <a:rPr lang="en-AU" sz="1200" b="1"/>
            <a:t>Include "entire row</a:t>
          </a:r>
        </a:p>
        <a:p>
          <a:pPr algn="ctr"/>
          <a:r>
            <a:rPr lang="en-AU" sz="1200" b="1"/>
            <a:t>(see below) when sorting</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694267" y="1303868"/>
          <a:ext cx="5167842" cy="387614"/>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E445F2E6-A62B-46E3-B9F5-03B0FA35855D}"/>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13935ECE-148F-45B1-89A5-3A6F19B094E7}"/>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333375</xdr:colOff>
      <xdr:row>2</xdr:row>
      <xdr:rowOff>321468</xdr:rowOff>
    </xdr:from>
    <xdr:to>
      <xdr:col>5</xdr:col>
      <xdr:colOff>514350</xdr:colOff>
      <xdr:row>3</xdr:row>
      <xdr:rowOff>285748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833438" y="797718"/>
          <a:ext cx="5645943" cy="380999"/>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SHOWJUMPING</a:t>
          </a:r>
          <a:endParaRPr lang="en-AU" sz="1800" b="1" i="0" strike="noStrike">
            <a:solidFill>
              <a:srgbClr val="000000"/>
            </a:solidFill>
            <a:latin typeface="Arial"/>
            <a:cs typeface="Aria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7BBF6007-0CE9-44D9-9D7C-B103F536685C}"/>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7876798F-D9BA-4F8A-B5EA-280DB04BF4F8}"/>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EB8A4B56-FED2-497B-A853-52A3CBB8F935}"/>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20B1F1AD-0486-4C32-A983-67ACE5B1ACE3}"/>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E6C5405F-9743-4E2A-940E-402C098DF3E6}"/>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EC1F05C0-AC75-4526-AEB9-FFF80CF77AB6}"/>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11CE4728-7D92-4C6F-9181-EC53F92F3D32}"/>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1DADCD3A-4A8C-4DAF-B517-1CA2C8A9A5C2}"/>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262467</xdr:colOff>
      <xdr:row>5</xdr:row>
      <xdr:rowOff>59268</xdr:rowOff>
    </xdr:from>
    <xdr:to>
      <xdr:col>4</xdr:col>
      <xdr:colOff>1154642</xdr:colOff>
      <xdr:row>6</xdr:row>
      <xdr:rowOff>252149</xdr:rowOff>
    </xdr:to>
    <xdr:sp macro="" textlink="">
      <xdr:nvSpPr>
        <xdr:cNvPr id="2" name="Text Box 1">
          <a:extLst>
            <a:ext uri="{FF2B5EF4-FFF2-40B4-BE49-F238E27FC236}">
              <a16:creationId xmlns:a16="http://schemas.microsoft.com/office/drawing/2014/main" id="{4EF341A7-BECA-42D2-9C3D-D2DA80DDB004}"/>
            </a:ext>
          </a:extLst>
        </xdr:cNvPr>
        <xdr:cNvSpPr txBox="1">
          <a:spLocks noChangeArrowheads="1"/>
        </xdr:cNvSpPr>
      </xdr:nvSpPr>
      <xdr:spPr bwMode="auto">
        <a:xfrm>
          <a:off x="681567" y="1307043"/>
          <a:ext cx="5054600" cy="3929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n-AU" sz="2400" b="1" i="0" strike="noStrike">
              <a:solidFill>
                <a:srgbClr val="000000"/>
              </a:solidFill>
              <a:latin typeface="Arial Narrow"/>
            </a:rPr>
            <a:t>COMBINED TRAINING</a:t>
          </a:r>
          <a:endParaRPr lang="en-AU" sz="1800" b="1" i="0" strike="noStrike">
            <a:solidFill>
              <a:srgbClr val="000000"/>
            </a:solidFill>
            <a:latin typeface="Arial"/>
            <a:cs typeface="Aria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32</xdr:col>
      <xdr:colOff>314326</xdr:colOff>
      <xdr:row>2</xdr:row>
      <xdr:rowOff>0</xdr:rowOff>
    </xdr:from>
    <xdr:to>
      <xdr:col>36</xdr:col>
      <xdr:colOff>209551</xdr:colOff>
      <xdr:row>10</xdr:row>
      <xdr:rowOff>142875</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21907501" y="228600"/>
          <a:ext cx="1657350" cy="155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200"/>
            <a:t>Adjust "</a:t>
          </a:r>
          <a:r>
            <a:rPr lang="en-AU" sz="1200" b="1">
              <a:solidFill>
                <a:srgbClr val="FF0000"/>
              </a:solidFill>
            </a:rPr>
            <a:t>Points</a:t>
          </a:r>
          <a:r>
            <a:rPr lang="en-AU" sz="1200"/>
            <a:t>" depending on your event.   Normal Gymkhana</a:t>
          </a:r>
          <a:r>
            <a:rPr lang="en-AU" sz="1200" baseline="0"/>
            <a:t> 7 points to 1 point but some competitions apply points to 10th place</a:t>
          </a:r>
        </a:p>
        <a:p>
          <a:pPr algn="ctr"/>
          <a:endParaRPr lang="en-AU"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987955</xdr:colOff>
      <xdr:row>13</xdr:row>
      <xdr:rowOff>269612</xdr:rowOff>
    </xdr:from>
    <xdr:to>
      <xdr:col>5</xdr:col>
      <xdr:colOff>1</xdr:colOff>
      <xdr:row>17</xdr:row>
      <xdr:rowOff>25400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3705755" y="4867012"/>
          <a:ext cx="2153179" cy="907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AU" sz="1400">
              <a:latin typeface="+mn-lt"/>
            </a:rPr>
            <a:t>Enter "checked"</a:t>
          </a:r>
          <a:r>
            <a:rPr lang="en-AU" sz="1400" baseline="0">
              <a:latin typeface="+mn-lt"/>
            </a:rPr>
            <a:t> equitation scores.   The average is calculated by worksheet.  </a:t>
          </a:r>
        </a:p>
      </xdr:txBody>
    </xdr:sp>
    <xdr:clientData/>
  </xdr:twoCellAnchor>
  <xdr:twoCellAnchor>
    <xdr:from>
      <xdr:col>4</xdr:col>
      <xdr:colOff>561975</xdr:colOff>
      <xdr:row>9</xdr:row>
      <xdr:rowOff>154782</xdr:rowOff>
    </xdr:from>
    <xdr:to>
      <xdr:col>5</xdr:col>
      <xdr:colOff>166688</xdr:colOff>
      <xdr:row>13</xdr:row>
      <xdr:rowOff>219075</xdr:rowOff>
    </xdr:to>
    <xdr:cxnSp macro="">
      <xdr:nvCxnSpPr>
        <xdr:cNvPr id="5" name="Straight Arrow Connector 4">
          <a:extLst>
            <a:ext uri="{FF2B5EF4-FFF2-40B4-BE49-F238E27FC236}">
              <a16:creationId xmlns:a16="http://schemas.microsoft.com/office/drawing/2014/main" id="{00000000-0008-0000-0200-000005000000}"/>
            </a:ext>
          </a:extLst>
        </xdr:cNvPr>
        <xdr:cNvCxnSpPr/>
      </xdr:nvCxnSpPr>
      <xdr:spPr>
        <a:xfrm flipV="1">
          <a:off x="5295900" y="2974182"/>
          <a:ext cx="728663" cy="883443"/>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666750</xdr:colOff>
      <xdr:row>9</xdr:row>
      <xdr:rowOff>164307</xdr:rowOff>
    </xdr:from>
    <xdr:to>
      <xdr:col>6</xdr:col>
      <xdr:colOff>188119</xdr:colOff>
      <xdr:row>13</xdr:row>
      <xdr:rowOff>219075</xdr:rowOff>
    </xdr:to>
    <xdr:cxnSp macro="">
      <xdr:nvCxnSpPr>
        <xdr:cNvPr id="10" name="Straight Arrow Connector 9">
          <a:extLst>
            <a:ext uri="{FF2B5EF4-FFF2-40B4-BE49-F238E27FC236}">
              <a16:creationId xmlns:a16="http://schemas.microsoft.com/office/drawing/2014/main" id="{00000000-0008-0000-0200-00000A000000}"/>
            </a:ext>
          </a:extLst>
        </xdr:cNvPr>
        <xdr:cNvCxnSpPr/>
      </xdr:nvCxnSpPr>
      <xdr:spPr>
        <a:xfrm flipV="1">
          <a:off x="5400675" y="2983707"/>
          <a:ext cx="1273969" cy="873918"/>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76200</xdr:colOff>
      <xdr:row>9</xdr:row>
      <xdr:rowOff>160867</xdr:rowOff>
    </xdr:from>
    <xdr:to>
      <xdr:col>12</xdr:col>
      <xdr:colOff>220134</xdr:colOff>
      <xdr:row>12</xdr:row>
      <xdr:rowOff>160866</xdr:rowOff>
    </xdr:to>
    <xdr:cxnSp macro="">
      <xdr:nvCxnSpPr>
        <xdr:cNvPr id="13" name="Straight Arrow Connector 12">
          <a:extLst>
            <a:ext uri="{FF2B5EF4-FFF2-40B4-BE49-F238E27FC236}">
              <a16:creationId xmlns:a16="http://schemas.microsoft.com/office/drawing/2014/main" id="{00000000-0008-0000-0200-00000D000000}"/>
            </a:ext>
          </a:extLst>
        </xdr:cNvPr>
        <xdr:cNvCxnSpPr/>
      </xdr:nvCxnSpPr>
      <xdr:spPr>
        <a:xfrm flipV="1">
          <a:off x="9499600" y="3928534"/>
          <a:ext cx="770467" cy="63499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589491</xdr:colOff>
      <xdr:row>8</xdr:row>
      <xdr:rowOff>94193</xdr:rowOff>
    </xdr:from>
    <xdr:to>
      <xdr:col>15</xdr:col>
      <xdr:colOff>462491</xdr:colOff>
      <xdr:row>13</xdr:row>
      <xdr:rowOff>219075</xdr:rowOff>
    </xdr:to>
    <xdr:cxnSp macro="">
      <xdr:nvCxnSpPr>
        <xdr:cNvPr id="8" name="Straight Arrow Connector 7">
          <a:extLst>
            <a:ext uri="{FF2B5EF4-FFF2-40B4-BE49-F238E27FC236}">
              <a16:creationId xmlns:a16="http://schemas.microsoft.com/office/drawing/2014/main" id="{00000000-0008-0000-0200-000008000000}"/>
            </a:ext>
          </a:extLst>
        </xdr:cNvPr>
        <xdr:cNvCxnSpPr>
          <a:stCxn id="7" idx="0"/>
        </xdr:cNvCxnSpPr>
      </xdr:nvCxnSpPr>
      <xdr:spPr>
        <a:xfrm flipH="1" flipV="1">
          <a:off x="11697758" y="3641726"/>
          <a:ext cx="499533" cy="1174749"/>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438151</xdr:colOff>
      <xdr:row>7</xdr:row>
      <xdr:rowOff>105043</xdr:rowOff>
    </xdr:from>
    <xdr:to>
      <xdr:col>20</xdr:col>
      <xdr:colOff>296333</xdr:colOff>
      <xdr:row>12</xdr:row>
      <xdr:rowOff>186266</xdr:rowOff>
    </xdr:to>
    <xdr:cxnSp macro="">
      <xdr:nvCxnSpPr>
        <xdr:cNvPr id="12" name="Straight Arrow Connector 11">
          <a:extLst>
            <a:ext uri="{FF2B5EF4-FFF2-40B4-BE49-F238E27FC236}">
              <a16:creationId xmlns:a16="http://schemas.microsoft.com/office/drawing/2014/main" id="{00000000-0008-0000-0200-00000C000000}"/>
            </a:ext>
          </a:extLst>
        </xdr:cNvPr>
        <xdr:cNvCxnSpPr/>
      </xdr:nvCxnSpPr>
      <xdr:spPr>
        <a:xfrm flipH="1" flipV="1">
          <a:off x="12757151" y="3432443"/>
          <a:ext cx="1788582" cy="1156490"/>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744272</xdr:colOff>
      <xdr:row>18</xdr:row>
      <xdr:rowOff>114301</xdr:rowOff>
    </xdr:from>
    <xdr:to>
      <xdr:col>27</xdr:col>
      <xdr:colOff>233942</xdr:colOff>
      <xdr:row>29</xdr:row>
      <xdr:rowOff>106892</xdr:rowOff>
    </xdr:to>
    <xdr:grpSp>
      <xdr:nvGrpSpPr>
        <xdr:cNvPr id="11" name="Group 10">
          <a:extLst>
            <a:ext uri="{FF2B5EF4-FFF2-40B4-BE49-F238E27FC236}">
              <a16:creationId xmlns:a16="http://schemas.microsoft.com/office/drawing/2014/main" id="{00000000-0008-0000-0200-00000B000000}"/>
            </a:ext>
          </a:extLst>
        </xdr:cNvPr>
        <xdr:cNvGrpSpPr/>
      </xdr:nvGrpSpPr>
      <xdr:grpSpPr>
        <a:xfrm>
          <a:off x="5572558" y="5263455"/>
          <a:ext cx="13105263" cy="2680828"/>
          <a:chOff x="2169583" y="4370916"/>
          <a:chExt cx="12063729" cy="2698750"/>
        </a:xfrm>
      </xdr:grpSpPr>
      <xdr:pic>
        <xdr:nvPicPr>
          <xdr:cNvPr id="14" name="Picture 13">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9583" y="5069416"/>
            <a:ext cx="12063729" cy="2000250"/>
          </a:xfrm>
          <a:prstGeom prst="rect">
            <a:avLst/>
          </a:prstGeom>
          <a:noFill/>
          <a:ln w="38100">
            <a:solidFill>
              <a:srgbClr val="FF0000"/>
            </a:solidFill>
          </a:ln>
          <a:extLst>
            <a:ext uri="{909E8E84-426E-40DD-AFC4-6F175D3DCCD1}">
              <a14:hiddenFill xmlns:a14="http://schemas.microsoft.com/office/drawing/2010/main">
                <a:solidFill>
                  <a:srgbClr val="FFFFFF"/>
                </a:solidFill>
              </a14:hiddenFill>
            </a:ext>
          </a:extLst>
        </xdr:spPr>
      </xdr:pic>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3778250" y="4370916"/>
            <a:ext cx="7905750" cy="920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a:t>CRITICAL</a:t>
            </a:r>
            <a:r>
              <a:rPr lang="en-AU" sz="1400" baseline="0"/>
              <a:t> NOTE:  For all scoring .    When "SORTING" results, select the entire row/s to ensure that all rider data is maintaine in correct order.   Do this move the cursor to the far left of the worksheet and select the row by holding down the left mouse button and dragging dow to select the rows containing the data to be sorted.</a:t>
            </a:r>
            <a:endParaRPr lang="en-AU" sz="1400"/>
          </a:p>
        </xdr:txBody>
      </xdr:sp>
      <xdr:cxnSp macro="">
        <xdr:nvCxnSpPr>
          <xdr:cNvPr id="16" name="Straight Arrow Connector 15">
            <a:extLst>
              <a:ext uri="{FF2B5EF4-FFF2-40B4-BE49-F238E27FC236}">
                <a16:creationId xmlns:a16="http://schemas.microsoft.com/office/drawing/2014/main" id="{00000000-0008-0000-0200-000010000000}"/>
              </a:ext>
            </a:extLst>
          </xdr:cNvPr>
          <xdr:cNvCxnSpPr/>
        </xdr:nvCxnSpPr>
        <xdr:spPr>
          <a:xfrm flipH="1">
            <a:off x="2264833" y="5132917"/>
            <a:ext cx="5080000" cy="106891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78316</xdr:colOff>
      <xdr:row>13</xdr:row>
      <xdr:rowOff>219075</xdr:rowOff>
    </xdr:from>
    <xdr:to>
      <xdr:col>18</xdr:col>
      <xdr:colOff>245532</xdr:colOff>
      <xdr:row>17</xdr:row>
      <xdr:rowOff>45507</xdr:rowOff>
    </xdr:to>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11186583" y="4816475"/>
          <a:ext cx="2021416" cy="977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400">
              <a:latin typeface="+mn-lt"/>
            </a:rPr>
            <a:t>Sort riders based on highest average and apply placings from 1st to 10th.</a:t>
          </a:r>
        </a:p>
      </xdr:txBody>
    </xdr:sp>
    <xdr:clientData/>
  </xdr:twoCellAnchor>
  <xdr:twoCellAnchor>
    <xdr:from>
      <xdr:col>15</xdr:col>
      <xdr:colOff>448733</xdr:colOff>
      <xdr:row>8</xdr:row>
      <xdr:rowOff>101600</xdr:rowOff>
    </xdr:from>
    <xdr:to>
      <xdr:col>15</xdr:col>
      <xdr:colOff>462491</xdr:colOff>
      <xdr:row>13</xdr:row>
      <xdr:rowOff>219075</xdr:rowOff>
    </xdr:to>
    <xdr:cxnSp macro="">
      <xdr:nvCxnSpPr>
        <xdr:cNvPr id="23" name="Straight Arrow Connector 22">
          <a:extLst>
            <a:ext uri="{FF2B5EF4-FFF2-40B4-BE49-F238E27FC236}">
              <a16:creationId xmlns:a16="http://schemas.microsoft.com/office/drawing/2014/main" id="{00000000-0008-0000-0200-000017000000}"/>
            </a:ext>
          </a:extLst>
        </xdr:cNvPr>
        <xdr:cNvCxnSpPr>
          <a:stCxn id="7" idx="0"/>
        </xdr:cNvCxnSpPr>
      </xdr:nvCxnSpPr>
      <xdr:spPr>
        <a:xfrm flipH="1" flipV="1">
          <a:off x="12183533" y="3649133"/>
          <a:ext cx="13758" cy="1167342"/>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584199</xdr:colOff>
      <xdr:row>12</xdr:row>
      <xdr:rowOff>161925</xdr:rowOff>
    </xdr:from>
    <xdr:to>
      <xdr:col>23</xdr:col>
      <xdr:colOff>152400</xdr:colOff>
      <xdr:row>17</xdr:row>
      <xdr:rowOff>76200</xdr:rowOff>
    </xdr:to>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13546666" y="4564592"/>
          <a:ext cx="2497667" cy="1260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400">
              <a:latin typeface="+mn-lt"/>
            </a:rPr>
            <a:t>Worksheet will enter "points" but in the event of a tie this calculation can be over written manually</a:t>
          </a:r>
        </a:p>
      </xdr:txBody>
    </xdr:sp>
    <xdr:clientData/>
  </xdr:twoCellAnchor>
  <xdr:twoCellAnchor>
    <xdr:from>
      <xdr:col>5</xdr:col>
      <xdr:colOff>436035</xdr:colOff>
      <xdr:row>12</xdr:row>
      <xdr:rowOff>192616</xdr:rowOff>
    </xdr:from>
    <xdr:to>
      <xdr:col>8</xdr:col>
      <xdr:colOff>397935</xdr:colOff>
      <xdr:row>17</xdr:row>
      <xdr:rowOff>240241</xdr:rowOff>
    </xdr:to>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94968" y="4595283"/>
          <a:ext cx="1663700" cy="1393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400">
              <a:latin typeface="+mn-lt"/>
            </a:rPr>
            <a:t>Select if TASK included in round. </a:t>
          </a:r>
        </a:p>
        <a:p>
          <a:pPr algn="ctr"/>
          <a:r>
            <a:rPr lang="en-AU" sz="1400">
              <a:latin typeface="+mn-lt"/>
            </a:rPr>
            <a:t>1 = 120 base.   </a:t>
          </a:r>
        </a:p>
        <a:p>
          <a:pPr algn="ctr"/>
          <a:r>
            <a:rPr lang="en-AU" sz="1400">
              <a:latin typeface="+mn-lt"/>
            </a:rPr>
            <a:t>2 = 130 base</a:t>
          </a:r>
        </a:p>
        <a:p>
          <a:pPr algn="ctr"/>
          <a:r>
            <a:rPr lang="en-AU" sz="1400">
              <a:latin typeface="+mn-lt"/>
            </a:rPr>
            <a:t>Leave blank if no TASK</a:t>
          </a:r>
        </a:p>
      </xdr:txBody>
    </xdr:sp>
    <xdr:clientData/>
  </xdr:twoCellAnchor>
  <xdr:twoCellAnchor>
    <xdr:from>
      <xdr:col>7</xdr:col>
      <xdr:colOff>14818</xdr:colOff>
      <xdr:row>7</xdr:row>
      <xdr:rowOff>152400</xdr:rowOff>
    </xdr:from>
    <xdr:to>
      <xdr:col>7</xdr:col>
      <xdr:colOff>203200</xdr:colOff>
      <xdr:row>12</xdr:row>
      <xdr:rowOff>192616</xdr:rowOff>
    </xdr:to>
    <xdr:cxnSp macro="">
      <xdr:nvCxnSpPr>
        <xdr:cNvPr id="30" name="Straight Arrow Connector 29">
          <a:extLst>
            <a:ext uri="{FF2B5EF4-FFF2-40B4-BE49-F238E27FC236}">
              <a16:creationId xmlns:a16="http://schemas.microsoft.com/office/drawing/2014/main" id="{00000000-0008-0000-0200-00001E000000}"/>
            </a:ext>
          </a:extLst>
        </xdr:cNvPr>
        <xdr:cNvCxnSpPr>
          <a:stCxn id="29" idx="0"/>
        </xdr:cNvCxnSpPr>
      </xdr:nvCxnSpPr>
      <xdr:spPr>
        <a:xfrm flipV="1">
          <a:off x="7126818" y="3479800"/>
          <a:ext cx="188382" cy="1115483"/>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59267</xdr:colOff>
      <xdr:row>12</xdr:row>
      <xdr:rowOff>143934</xdr:rowOff>
    </xdr:from>
    <xdr:to>
      <xdr:col>12</xdr:col>
      <xdr:colOff>169334</xdr:colOff>
      <xdr:row>17</xdr:row>
      <xdr:rowOff>160866</xdr:rowOff>
    </xdr:to>
    <xdr:sp macro="" textlink="">
      <xdr:nvSpPr>
        <xdr:cNvPr id="3074" name="TextBox 3073">
          <a:extLst>
            <a:ext uri="{FF2B5EF4-FFF2-40B4-BE49-F238E27FC236}">
              <a16:creationId xmlns:a16="http://schemas.microsoft.com/office/drawing/2014/main" id="{00000000-0008-0000-0200-0000020C0000}"/>
            </a:ext>
          </a:extLst>
        </xdr:cNvPr>
        <xdr:cNvSpPr txBox="1"/>
      </xdr:nvSpPr>
      <xdr:spPr>
        <a:xfrm>
          <a:off x="8246534" y="4546601"/>
          <a:ext cx="1972733" cy="1363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AU" sz="1400" baseline="0">
              <a:solidFill>
                <a:schemeClr val="dk1"/>
              </a:solidFill>
              <a:effectLst/>
              <a:latin typeface="+mn-lt"/>
              <a:ea typeface="+mn-ea"/>
              <a:cs typeface="+mn-cs"/>
            </a:rPr>
            <a:t>If only one judge </a:t>
          </a:r>
          <a:r>
            <a:rPr lang="en-AU" sz="1400" b="1" baseline="0">
              <a:solidFill>
                <a:schemeClr val="dk1"/>
              </a:solidFill>
              <a:effectLst/>
              <a:latin typeface="+mn-lt"/>
              <a:ea typeface="+mn-ea"/>
              <a:cs typeface="+mn-cs"/>
            </a:rPr>
            <a:t>DO NOT </a:t>
          </a:r>
          <a:r>
            <a:rPr lang="en-AU" sz="1400" baseline="0">
              <a:solidFill>
                <a:schemeClr val="dk1"/>
              </a:solidFill>
              <a:effectLst/>
              <a:latin typeface="+mn-lt"/>
              <a:ea typeface="+mn-ea"/>
              <a:cs typeface="+mn-cs"/>
            </a:rPr>
            <a:t>enter zero for the missing judge as this will impact the averages.  Leave blank.</a:t>
          </a:r>
          <a:endParaRPr lang="en-AU" sz="1400">
            <a:effectLst/>
          </a:endParaRPr>
        </a:p>
        <a:p>
          <a:endParaRPr lang="en-AU" sz="1400"/>
        </a:p>
      </xdr:txBody>
    </xdr:sp>
    <xdr:clientData/>
  </xdr:twoCellAnchor>
  <xdr:twoCellAnchor>
    <xdr:from>
      <xdr:col>11</xdr:col>
      <xdr:colOff>67733</xdr:colOff>
      <xdr:row>9</xdr:row>
      <xdr:rowOff>203200</xdr:rowOff>
    </xdr:from>
    <xdr:to>
      <xdr:col>14</xdr:col>
      <xdr:colOff>42333</xdr:colOff>
      <xdr:row>12</xdr:row>
      <xdr:rowOff>157958</xdr:rowOff>
    </xdr:to>
    <xdr:cxnSp macro="">
      <xdr:nvCxnSpPr>
        <xdr:cNvPr id="44" name="Straight Arrow Connector 43">
          <a:extLst>
            <a:ext uri="{FF2B5EF4-FFF2-40B4-BE49-F238E27FC236}">
              <a16:creationId xmlns:a16="http://schemas.microsoft.com/office/drawing/2014/main" id="{00000000-0008-0000-0200-00002C000000}"/>
            </a:ext>
          </a:extLst>
        </xdr:cNvPr>
        <xdr:cNvCxnSpPr/>
      </xdr:nvCxnSpPr>
      <xdr:spPr>
        <a:xfrm flipV="1">
          <a:off x="9491133" y="3970867"/>
          <a:ext cx="1659467" cy="589758"/>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389467</xdr:colOff>
      <xdr:row>2</xdr:row>
      <xdr:rowOff>33867</xdr:rowOff>
    </xdr:from>
    <xdr:to>
      <xdr:col>3</xdr:col>
      <xdr:colOff>1912408</xdr:colOff>
      <xdr:row>3</xdr:row>
      <xdr:rowOff>144198</xdr:rowOff>
    </xdr:to>
    <xdr:sp macro="" textlink="">
      <xdr:nvSpPr>
        <xdr:cNvPr id="47" name="Text Box 1">
          <a:extLst>
            <a:ext uri="{FF2B5EF4-FFF2-40B4-BE49-F238E27FC236}">
              <a16:creationId xmlns:a16="http://schemas.microsoft.com/office/drawing/2014/main" id="{00000000-0008-0000-0200-00002F000000}"/>
            </a:ext>
          </a:extLst>
        </xdr:cNvPr>
        <xdr:cNvSpPr txBox="1">
          <a:spLocks noChangeArrowheads="1"/>
        </xdr:cNvSpPr>
      </xdr:nvSpPr>
      <xdr:spPr bwMode="auto">
        <a:xfrm>
          <a:off x="1193800" y="948267"/>
          <a:ext cx="3436408" cy="440531"/>
        </a:xfrm>
        <a:prstGeom prst="rect">
          <a:avLst/>
        </a:prstGeom>
        <a:noFill/>
        <a:ln w="9525">
          <a:noFill/>
          <a:miter lim="800000"/>
          <a:headEnd/>
          <a:tailEnd/>
        </a:ln>
      </xdr:spPr>
      <xdr:txBody>
        <a:bodyPr vertOverflow="clip" wrap="square" lIns="54864" tIns="41148" rIns="54864" bIns="0" anchor="t" upright="1"/>
        <a:lstStyle/>
        <a:p>
          <a:pPr algn="ctr" rtl="0">
            <a:defRPr sz="1000"/>
          </a:pPr>
          <a:r>
            <a:rPr lang="en-AU" sz="2400" b="1" i="0" strike="noStrike">
              <a:solidFill>
                <a:srgbClr val="000000"/>
              </a:solidFill>
              <a:latin typeface="Arial"/>
              <a:cs typeface="Arial"/>
            </a:rPr>
            <a:t>EQUITATION</a:t>
          </a:r>
          <a:endParaRPr lang="en-AU" sz="1800" b="1" i="0" strike="noStrike">
            <a:solidFill>
              <a:srgbClr val="000000"/>
            </a:solidFill>
            <a:latin typeface="Arial"/>
            <a:cs typeface="Arial"/>
          </a:endParaRPr>
        </a:p>
      </xdr:txBody>
    </xdr:sp>
    <xdr:clientData/>
  </xdr:twoCellAnchor>
  <xdr:twoCellAnchor editAs="oneCell">
    <xdr:from>
      <xdr:col>1</xdr:col>
      <xdr:colOff>143934</xdr:colOff>
      <xdr:row>1</xdr:row>
      <xdr:rowOff>67733</xdr:rowOff>
    </xdr:from>
    <xdr:to>
      <xdr:col>2</xdr:col>
      <xdr:colOff>160867</xdr:colOff>
      <xdr:row>3</xdr:row>
      <xdr:rowOff>250066</xdr:rowOff>
    </xdr:to>
    <xdr:pic>
      <xdr:nvPicPr>
        <xdr:cNvPr id="48" name="Picture 10">
          <a:extLst>
            <a:ext uri="{FF2B5EF4-FFF2-40B4-BE49-F238E27FC236}">
              <a16:creationId xmlns:a16="http://schemas.microsoft.com/office/drawing/2014/main" id="{00000000-0008-0000-0200-000030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72534" y="829733"/>
          <a:ext cx="592666" cy="664933"/>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453497</xdr:colOff>
      <xdr:row>2</xdr:row>
      <xdr:rowOff>93134</xdr:rowOff>
    </xdr:from>
    <xdr:to>
      <xdr:col>5</xdr:col>
      <xdr:colOff>520172</xdr:colOff>
      <xdr:row>3</xdr:row>
      <xdr:rowOff>203465</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1257830" y="897467"/>
          <a:ext cx="4156075" cy="440531"/>
        </a:xfrm>
        <a:prstGeom prst="rect">
          <a:avLst/>
        </a:prstGeom>
        <a:noFill/>
        <a:ln w="9525">
          <a:noFill/>
          <a:miter lim="800000"/>
          <a:headEnd/>
          <a:tailEnd/>
        </a:ln>
      </xdr:spPr>
      <xdr:txBody>
        <a:bodyPr vertOverflow="clip" wrap="square" lIns="54864" tIns="41148" rIns="54864" bIns="0" anchor="t" upright="1"/>
        <a:lstStyle/>
        <a:p>
          <a:pPr algn="ctr" rtl="0">
            <a:defRPr sz="1000"/>
          </a:pPr>
          <a:r>
            <a:rPr lang="en-AU" sz="2400" b="1" i="0" strike="noStrike">
              <a:solidFill>
                <a:srgbClr val="000000"/>
              </a:solidFill>
              <a:latin typeface="Arial"/>
              <a:cs typeface="Arial"/>
            </a:rPr>
            <a:t>EQUITATION</a:t>
          </a:r>
          <a:endParaRPr lang="en-AU" sz="1800" b="1"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705113</xdr:colOff>
      <xdr:row>1</xdr:row>
      <xdr:rowOff>211667</xdr:rowOff>
    </xdr:from>
    <xdr:to>
      <xdr:col>4</xdr:col>
      <xdr:colOff>84666</xdr:colOff>
      <xdr:row>3</xdr:row>
      <xdr:rowOff>186530</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1223696" y="550334"/>
          <a:ext cx="3570553" cy="525196"/>
        </a:xfrm>
        <a:prstGeom prst="rect">
          <a:avLst/>
        </a:prstGeom>
        <a:noFill/>
        <a:ln w="19050">
          <a:solidFill>
            <a:schemeClr val="tx1"/>
          </a:solidFill>
          <a:miter lim="800000"/>
          <a:headEnd/>
          <a:tailEnd/>
        </a:ln>
      </xdr:spPr>
      <xdr:txBody>
        <a:bodyPr vertOverflow="clip" wrap="square" lIns="45720" tIns="27432" rIns="45720" bIns="0" anchor="t" upright="1"/>
        <a:lstStyle/>
        <a:p>
          <a:pPr algn="ctr" rtl="0">
            <a:defRPr sz="1000"/>
          </a:pPr>
          <a:r>
            <a:rPr lang="en-AU" sz="1400" b="1" i="0" strike="noStrike">
              <a:solidFill>
                <a:srgbClr val="000000"/>
              </a:solidFill>
              <a:latin typeface="Tahoma"/>
              <a:ea typeface="Tahoma"/>
              <a:cs typeface="Tahoma"/>
            </a:rPr>
            <a:t>METROPOLITAN</a:t>
          </a:r>
          <a:r>
            <a:rPr lang="en-AU" sz="1400" b="1" i="0" strike="noStrike" baseline="0">
              <a:solidFill>
                <a:srgbClr val="000000"/>
              </a:solidFill>
              <a:latin typeface="Tahoma"/>
              <a:ea typeface="Tahoma"/>
              <a:cs typeface="Tahoma"/>
            </a:rPr>
            <a:t>  </a:t>
          </a:r>
          <a:r>
            <a:rPr lang="en-AU" sz="1400" b="1" i="0" strike="noStrike">
              <a:solidFill>
                <a:srgbClr val="000000"/>
              </a:solidFill>
              <a:latin typeface="Tahoma"/>
              <a:ea typeface="Tahoma"/>
              <a:cs typeface="Tahoma"/>
            </a:rPr>
            <a:t>ZONE 1</a:t>
          </a:r>
        </a:p>
        <a:p>
          <a:pPr algn="ctr" rtl="0">
            <a:defRPr sz="1000"/>
          </a:pPr>
          <a:r>
            <a:rPr lang="en-AU" sz="1400" b="1" i="0" strike="noStrike">
              <a:solidFill>
                <a:srgbClr val="000000"/>
              </a:solidFill>
              <a:latin typeface="Tahoma"/>
              <a:ea typeface="Tahoma"/>
              <a:cs typeface="Tahoma"/>
            </a:rPr>
            <a:t>DRESSAGE  CHAMPIONSHIP</a:t>
          </a:r>
        </a:p>
      </xdr:txBody>
    </xdr:sp>
    <xdr:clientData/>
  </xdr:twoCellAnchor>
  <xdr:twoCellAnchor>
    <xdr:from>
      <xdr:col>1</xdr:col>
      <xdr:colOff>1381125</xdr:colOff>
      <xdr:row>14</xdr:row>
      <xdr:rowOff>11903</xdr:rowOff>
    </xdr:from>
    <xdr:to>
      <xdr:col>6</xdr:col>
      <xdr:colOff>35720</xdr:colOff>
      <xdr:row>20</xdr:row>
      <xdr:rowOff>154778</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1893094" y="4952997"/>
          <a:ext cx="4417220"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400"/>
            <a:t>Enter "checked"</a:t>
          </a:r>
          <a:r>
            <a:rPr lang="en-AU" sz="1400" baseline="0"/>
            <a:t> Dressage scores  - the percentage to 2 decimal places is calculated.  </a:t>
          </a:r>
        </a:p>
        <a:p>
          <a:pPr algn="ctr"/>
          <a:endParaRPr lang="en-AU" sz="1400" baseline="0"/>
        </a:p>
        <a:p>
          <a:pPr algn="ctr"/>
          <a:r>
            <a:rPr lang="en-AU" sz="1400" baseline="0"/>
            <a:t>If only one judge </a:t>
          </a:r>
          <a:r>
            <a:rPr lang="en-AU" sz="1400" b="1" baseline="0">
              <a:solidFill>
                <a:srgbClr val="FF0000"/>
              </a:solidFill>
            </a:rPr>
            <a:t>DO NOT </a:t>
          </a:r>
          <a:r>
            <a:rPr lang="en-AU" sz="1400" baseline="0"/>
            <a:t>enter zero for the missing judge as this will impact the Test and championship average.</a:t>
          </a:r>
        </a:p>
      </xdr:txBody>
    </xdr:sp>
    <xdr:clientData/>
  </xdr:twoCellAnchor>
  <xdr:twoCellAnchor>
    <xdr:from>
      <xdr:col>4</xdr:col>
      <xdr:colOff>416720</xdr:colOff>
      <xdr:row>10</xdr:row>
      <xdr:rowOff>0</xdr:rowOff>
    </xdr:from>
    <xdr:to>
      <xdr:col>5</xdr:col>
      <xdr:colOff>285753</xdr:colOff>
      <xdr:row>14</xdr:row>
      <xdr:rowOff>23810</xdr:rowOff>
    </xdr:to>
    <xdr:cxnSp macro="">
      <xdr:nvCxnSpPr>
        <xdr:cNvPr id="6" name="Straight Arrow Connector 5">
          <a:extLst>
            <a:ext uri="{FF2B5EF4-FFF2-40B4-BE49-F238E27FC236}">
              <a16:creationId xmlns:a16="http://schemas.microsoft.com/office/drawing/2014/main" id="{00000000-0008-0000-0400-000006000000}"/>
            </a:ext>
          </a:extLst>
        </xdr:cNvPr>
        <xdr:cNvCxnSpPr/>
      </xdr:nvCxnSpPr>
      <xdr:spPr>
        <a:xfrm flipV="1">
          <a:off x="5126303" y="2635250"/>
          <a:ext cx="853283" cy="732893"/>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105833</xdr:colOff>
      <xdr:row>1</xdr:row>
      <xdr:rowOff>116416</xdr:rowOff>
    </xdr:from>
    <xdr:to>
      <xdr:col>1</xdr:col>
      <xdr:colOff>650648</xdr:colOff>
      <xdr:row>3</xdr:row>
      <xdr:rowOff>224401</xdr:rowOff>
    </xdr:to>
    <xdr:pic>
      <xdr:nvPicPr>
        <xdr:cNvPr id="7" name="Picture 10">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24416" y="455083"/>
          <a:ext cx="544815" cy="658318"/>
        </a:xfrm>
        <a:prstGeom prst="rect">
          <a:avLst/>
        </a:prstGeom>
        <a:noFill/>
      </xdr:spPr>
    </xdr:pic>
    <xdr:clientData/>
  </xdr:twoCellAnchor>
  <xdr:twoCellAnchor>
    <xdr:from>
      <xdr:col>16</xdr:col>
      <xdr:colOff>687916</xdr:colOff>
      <xdr:row>15</xdr:row>
      <xdr:rowOff>137584</xdr:rowOff>
    </xdr:from>
    <xdr:to>
      <xdr:col>21</xdr:col>
      <xdr:colOff>127000</xdr:colOff>
      <xdr:row>21</xdr:row>
      <xdr:rowOff>42334</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12435416" y="3640667"/>
          <a:ext cx="2391834"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400"/>
            <a:t>Enter maximum</a:t>
          </a:r>
          <a:r>
            <a:rPr lang="en-AU" sz="1400" baseline="0"/>
            <a:t> test score possible into these cells to enable % calculation</a:t>
          </a:r>
        </a:p>
      </xdr:txBody>
    </xdr:sp>
    <xdr:clientData/>
  </xdr:twoCellAnchor>
  <xdr:twoCellAnchor>
    <xdr:from>
      <xdr:col>18</xdr:col>
      <xdr:colOff>296332</xdr:colOff>
      <xdr:row>9</xdr:row>
      <xdr:rowOff>201084</xdr:rowOff>
    </xdr:from>
    <xdr:to>
      <xdr:col>18</xdr:col>
      <xdr:colOff>582083</xdr:colOff>
      <xdr:row>15</xdr:row>
      <xdr:rowOff>137584</xdr:rowOff>
    </xdr:to>
    <xdr:cxnSp macro="">
      <xdr:nvCxnSpPr>
        <xdr:cNvPr id="10" name="Straight Arrow Connector 9">
          <a:extLst>
            <a:ext uri="{FF2B5EF4-FFF2-40B4-BE49-F238E27FC236}">
              <a16:creationId xmlns:a16="http://schemas.microsoft.com/office/drawing/2014/main" id="{00000000-0008-0000-0400-00000A000000}"/>
            </a:ext>
          </a:extLst>
        </xdr:cNvPr>
        <xdr:cNvCxnSpPr>
          <a:stCxn id="9" idx="0"/>
        </xdr:cNvCxnSpPr>
      </xdr:nvCxnSpPr>
      <xdr:spPr>
        <a:xfrm flipH="1" flipV="1">
          <a:off x="13345582" y="2603501"/>
          <a:ext cx="285751" cy="103716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296333</xdr:colOff>
      <xdr:row>15</xdr:row>
      <xdr:rowOff>21167</xdr:rowOff>
    </xdr:from>
    <xdr:to>
      <xdr:col>25</xdr:col>
      <xdr:colOff>232834</xdr:colOff>
      <xdr:row>20</xdr:row>
      <xdr:rowOff>84667</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14996583" y="3524250"/>
          <a:ext cx="2391834"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n-AU" sz="1400"/>
            <a:t>Use 4 test average for championship countback if required</a:t>
          </a:r>
          <a:endParaRPr lang="en-AU" sz="1400" baseline="0"/>
        </a:p>
      </xdr:txBody>
    </xdr:sp>
    <xdr:clientData/>
  </xdr:twoCellAnchor>
  <xdr:twoCellAnchor>
    <xdr:from>
      <xdr:col>20</xdr:col>
      <xdr:colOff>306917</xdr:colOff>
      <xdr:row>10</xdr:row>
      <xdr:rowOff>42334</xdr:rowOff>
    </xdr:from>
    <xdr:to>
      <xdr:col>21</xdr:col>
      <xdr:colOff>592667</xdr:colOff>
      <xdr:row>15</xdr:row>
      <xdr:rowOff>21167</xdr:rowOff>
    </xdr:to>
    <xdr:cxnSp macro="">
      <xdr:nvCxnSpPr>
        <xdr:cNvPr id="12" name="Straight Arrow Connector 11">
          <a:extLst>
            <a:ext uri="{FF2B5EF4-FFF2-40B4-BE49-F238E27FC236}">
              <a16:creationId xmlns:a16="http://schemas.microsoft.com/office/drawing/2014/main" id="{00000000-0008-0000-0400-00000C000000}"/>
            </a:ext>
          </a:extLst>
        </xdr:cNvPr>
        <xdr:cNvCxnSpPr/>
      </xdr:nvCxnSpPr>
      <xdr:spPr>
        <a:xfrm flipH="1" flipV="1">
          <a:off x="14478000" y="2677584"/>
          <a:ext cx="814917" cy="846666"/>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120650</xdr:colOff>
      <xdr:row>22</xdr:row>
      <xdr:rowOff>97365</xdr:rowOff>
    </xdr:from>
    <xdr:to>
      <xdr:col>24</xdr:col>
      <xdr:colOff>381845</xdr:colOff>
      <xdr:row>39</xdr:row>
      <xdr:rowOff>4232</xdr:rowOff>
    </xdr:to>
    <xdr:grpSp>
      <xdr:nvGrpSpPr>
        <xdr:cNvPr id="13" name="Group 12">
          <a:extLst>
            <a:ext uri="{FF2B5EF4-FFF2-40B4-BE49-F238E27FC236}">
              <a16:creationId xmlns:a16="http://schemas.microsoft.com/office/drawing/2014/main" id="{00000000-0008-0000-0400-00000D000000}"/>
            </a:ext>
          </a:extLst>
        </xdr:cNvPr>
        <xdr:cNvGrpSpPr/>
      </xdr:nvGrpSpPr>
      <xdr:grpSpPr>
        <a:xfrm>
          <a:off x="5059680" y="4613739"/>
          <a:ext cx="12468689" cy="2761827"/>
          <a:chOff x="2169583" y="4370916"/>
          <a:chExt cx="12063729" cy="2698750"/>
        </a:xfrm>
      </xdr:grpSpPr>
      <xdr:pic>
        <xdr:nvPicPr>
          <xdr:cNvPr id="14" name="Picture 13">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69583" y="5069416"/>
            <a:ext cx="12063729" cy="2000250"/>
          </a:xfrm>
          <a:prstGeom prst="rect">
            <a:avLst/>
          </a:prstGeom>
          <a:noFill/>
          <a:ln w="38100">
            <a:solidFill>
              <a:srgbClr val="FF0000"/>
            </a:solidFill>
          </a:ln>
          <a:extLst>
            <a:ext uri="{909E8E84-426E-40DD-AFC4-6F175D3DCCD1}">
              <a14:hiddenFill xmlns:a14="http://schemas.microsoft.com/office/drawing/2010/main">
                <a:solidFill>
                  <a:srgbClr val="FFFFFF"/>
                </a:solidFill>
              </a14:hiddenFill>
            </a:ext>
          </a:extLst>
        </xdr:spPr>
      </xdr:pic>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3778250" y="4370916"/>
            <a:ext cx="7905750" cy="9207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a:t>CRITICAL</a:t>
            </a:r>
            <a:r>
              <a:rPr lang="en-AU" sz="1400" baseline="0"/>
              <a:t> NOTE:  For all scoring .    When "SORTING" results, select the entire row/s to ensure that all rider data is maintaine in correct order.   Do this move the cursor to the far left of the worksheet and select the row by holding down the left mouse button and dragging dow to select the rows containing the data to be sorted.</a:t>
            </a:r>
            <a:endParaRPr lang="en-AU" sz="1400"/>
          </a:p>
        </xdr:txBody>
      </xdr:sp>
      <xdr:cxnSp macro="">
        <xdr:nvCxnSpPr>
          <xdr:cNvPr id="16" name="Straight Arrow Connector 15">
            <a:extLst>
              <a:ext uri="{FF2B5EF4-FFF2-40B4-BE49-F238E27FC236}">
                <a16:creationId xmlns:a16="http://schemas.microsoft.com/office/drawing/2014/main" id="{00000000-0008-0000-0400-000010000000}"/>
              </a:ext>
            </a:extLst>
          </xdr:cNvPr>
          <xdr:cNvCxnSpPr/>
        </xdr:nvCxnSpPr>
        <xdr:spPr>
          <a:xfrm flipH="1">
            <a:off x="2264833" y="5132917"/>
            <a:ext cx="5080000" cy="1068917"/>
          </a:xfrm>
          <a:prstGeom prst="straightConnector1">
            <a:avLst/>
          </a:prstGeom>
          <a:ln w="381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0</xdr:colOff>
      <xdr:row>9</xdr:row>
      <xdr:rowOff>201083</xdr:rowOff>
    </xdr:from>
    <xdr:to>
      <xdr:col>19</xdr:col>
      <xdr:colOff>275166</xdr:colOff>
      <xdr:row>15</xdr:row>
      <xdr:rowOff>127000</xdr:rowOff>
    </xdr:to>
    <xdr:cxnSp macro="">
      <xdr:nvCxnSpPr>
        <xdr:cNvPr id="17" name="Straight Arrow Connector 16">
          <a:extLst>
            <a:ext uri="{FF2B5EF4-FFF2-40B4-BE49-F238E27FC236}">
              <a16:creationId xmlns:a16="http://schemas.microsoft.com/office/drawing/2014/main" id="{00000000-0008-0000-0400-000011000000}"/>
            </a:ext>
          </a:extLst>
        </xdr:cNvPr>
        <xdr:cNvCxnSpPr/>
      </xdr:nvCxnSpPr>
      <xdr:spPr>
        <a:xfrm flipV="1">
          <a:off x="13641917" y="2603500"/>
          <a:ext cx="275166" cy="1026583"/>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143932</xdr:colOff>
      <xdr:row>14</xdr:row>
      <xdr:rowOff>25398</xdr:rowOff>
    </xdr:from>
    <xdr:to>
      <xdr:col>10</xdr:col>
      <xdr:colOff>524932</xdr:colOff>
      <xdr:row>20</xdr:row>
      <xdr:rowOff>101599</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7238999" y="3403598"/>
          <a:ext cx="2159000" cy="1092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200"/>
            <a:t>Points for placings 1 to 10 are automatically</a:t>
          </a:r>
          <a:r>
            <a:rPr lang="en-AU" sz="1200" baseline="0"/>
            <a:t> added.   If there is a tie in a test you will need to manually split points between riders</a:t>
          </a:r>
          <a:endParaRPr lang="en-AU" sz="1200"/>
        </a:p>
      </xdr:txBody>
    </xdr:sp>
    <xdr:clientData/>
  </xdr:twoCellAnchor>
  <xdr:twoCellAnchor>
    <xdr:from>
      <xdr:col>9</xdr:col>
      <xdr:colOff>55032</xdr:colOff>
      <xdr:row>10</xdr:row>
      <xdr:rowOff>59267</xdr:rowOff>
    </xdr:from>
    <xdr:to>
      <xdr:col>9</xdr:col>
      <xdr:colOff>254000</xdr:colOff>
      <xdr:row>14</xdr:row>
      <xdr:rowOff>25398</xdr:rowOff>
    </xdr:to>
    <xdr:cxnSp macro="">
      <xdr:nvCxnSpPr>
        <xdr:cNvPr id="18" name="Straight Arrow Connector 17">
          <a:extLst>
            <a:ext uri="{FF2B5EF4-FFF2-40B4-BE49-F238E27FC236}">
              <a16:creationId xmlns:a16="http://schemas.microsoft.com/office/drawing/2014/main" id="{00000000-0008-0000-0400-000012000000}"/>
            </a:ext>
          </a:extLst>
        </xdr:cNvPr>
        <xdr:cNvCxnSpPr>
          <a:stCxn id="2" idx="0"/>
        </xdr:cNvCxnSpPr>
      </xdr:nvCxnSpPr>
      <xdr:spPr>
        <a:xfrm flipV="1">
          <a:off x="8318499" y="2700867"/>
          <a:ext cx="198968" cy="702731"/>
        </a:xfrm>
        <a:prstGeom prst="straightConnector1">
          <a:avLst/>
        </a:prstGeom>
        <a:ln w="2857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3</xdr:row>
      <xdr:rowOff>269081</xdr:rowOff>
    </xdr:to>
    <xdr:sp macro="" textlink="">
      <xdr:nvSpPr>
        <xdr:cNvPr id="2" name="Text Box 5">
          <a:extLst>
            <a:ext uri="{FF2B5EF4-FFF2-40B4-BE49-F238E27FC236}">
              <a16:creationId xmlns:a16="http://schemas.microsoft.com/office/drawing/2014/main" id="{00000000-0008-0000-0500-000002000000}"/>
            </a:ext>
          </a:extLst>
        </xdr:cNvPr>
        <xdr:cNvSpPr txBox="1">
          <a:spLocks noChangeArrowheads="1"/>
        </xdr:cNvSpPr>
      </xdr:nvSpPr>
      <xdr:spPr bwMode="auto">
        <a:xfrm>
          <a:off x="1107280" y="719667"/>
          <a:ext cx="3570553" cy="429946"/>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3</xdr:col>
      <xdr:colOff>451908</xdr:colOff>
      <xdr:row>5</xdr:row>
      <xdr:rowOff>40481</xdr:rowOff>
    </xdr:to>
    <xdr:sp macro="" textlink="">
      <xdr:nvSpPr>
        <xdr:cNvPr id="2" name="Text Box 5">
          <a:extLst>
            <a:ext uri="{FF2B5EF4-FFF2-40B4-BE49-F238E27FC236}">
              <a16:creationId xmlns:a16="http://schemas.microsoft.com/office/drawing/2014/main" id="{B3B60A0A-C05E-4875-A39B-D201CF09DE31}"/>
            </a:ext>
          </a:extLst>
        </xdr:cNvPr>
        <xdr:cNvSpPr txBox="1">
          <a:spLocks noChangeArrowheads="1"/>
        </xdr:cNvSpPr>
      </xdr:nvSpPr>
      <xdr:spPr bwMode="auto">
        <a:xfrm>
          <a:off x="1110455" y="694267"/>
          <a:ext cx="3561028" cy="441589"/>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4</xdr:row>
      <xdr:rowOff>0</xdr:rowOff>
    </xdr:to>
    <xdr:sp macro="" textlink="">
      <xdr:nvSpPr>
        <xdr:cNvPr id="2" name="Text Box 5">
          <a:extLst>
            <a:ext uri="{FF2B5EF4-FFF2-40B4-BE49-F238E27FC236}">
              <a16:creationId xmlns:a16="http://schemas.microsoft.com/office/drawing/2014/main" id="{E6466E70-451E-4503-A9DF-13E77EDC107F}"/>
            </a:ext>
          </a:extLst>
        </xdr:cNvPr>
        <xdr:cNvSpPr txBox="1">
          <a:spLocks noChangeArrowheads="1"/>
        </xdr:cNvSpPr>
      </xdr:nvSpPr>
      <xdr:spPr bwMode="auto">
        <a:xfrm>
          <a:off x="1110455" y="694267"/>
          <a:ext cx="3561028" cy="505883"/>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662780</xdr:colOff>
      <xdr:row>2</xdr:row>
      <xdr:rowOff>84667</xdr:rowOff>
    </xdr:from>
    <xdr:to>
      <xdr:col>4</xdr:col>
      <xdr:colOff>42333</xdr:colOff>
      <xdr:row>5</xdr:row>
      <xdr:rowOff>40481</xdr:rowOff>
    </xdr:to>
    <xdr:sp macro="" textlink="">
      <xdr:nvSpPr>
        <xdr:cNvPr id="2" name="Text Box 5">
          <a:extLst>
            <a:ext uri="{FF2B5EF4-FFF2-40B4-BE49-F238E27FC236}">
              <a16:creationId xmlns:a16="http://schemas.microsoft.com/office/drawing/2014/main" id="{9E016D5A-6E99-46E1-8A9B-3DA122E35887}"/>
            </a:ext>
          </a:extLst>
        </xdr:cNvPr>
        <xdr:cNvSpPr txBox="1">
          <a:spLocks noChangeArrowheads="1"/>
        </xdr:cNvSpPr>
      </xdr:nvSpPr>
      <xdr:spPr bwMode="auto">
        <a:xfrm>
          <a:off x="1110455" y="694267"/>
          <a:ext cx="3561028" cy="441589"/>
        </a:xfrm>
        <a:prstGeom prst="rect">
          <a:avLst/>
        </a:prstGeom>
        <a:noFill/>
        <a:ln w="9525">
          <a:noFill/>
          <a:miter lim="800000"/>
          <a:headEnd/>
          <a:tailEnd/>
        </a:ln>
      </xdr:spPr>
      <xdr:txBody>
        <a:bodyPr vertOverflow="clip" wrap="square" lIns="45720" tIns="27432" rIns="45720" bIns="0" anchor="t" upright="1"/>
        <a:lstStyle/>
        <a:p>
          <a:pPr algn="ctr" rtl="0">
            <a:defRPr sz="1000"/>
          </a:pPr>
          <a:r>
            <a:rPr lang="en-AU" sz="2000" b="1" i="0" strike="noStrike">
              <a:solidFill>
                <a:srgbClr val="000000"/>
              </a:solidFill>
              <a:latin typeface="Tahoma"/>
              <a:ea typeface="Tahoma"/>
              <a:cs typeface="Tahoma"/>
            </a:rPr>
            <a:t>DRESSAGE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2:U31"/>
  <sheetViews>
    <sheetView showGridLines="0" showRowColHeaders="0" zoomScale="80" zoomScaleNormal="80" zoomScaleSheetLayoutView="90" workbookViewId="0">
      <selection activeCell="U7" sqref="U7"/>
    </sheetView>
  </sheetViews>
  <sheetFormatPr defaultRowHeight="15" customHeight="1" x14ac:dyDescent="0.25"/>
  <cols>
    <col min="1" max="1" width="2" customWidth="1"/>
    <col min="2" max="2" width="7.453125" customWidth="1"/>
    <col min="3" max="3" width="29.81640625" customWidth="1"/>
    <col min="4" max="4" width="33.26953125" customWidth="1"/>
    <col min="5" max="5" width="9.54296875" customWidth="1"/>
    <col min="6" max="6" width="17.453125" customWidth="1"/>
    <col min="7" max="7" width="5.54296875" style="7" customWidth="1"/>
    <col min="8" max="9" width="8.453125" customWidth="1"/>
    <col min="10" max="10" width="4.81640625" style="7" customWidth="1"/>
    <col min="11" max="12" width="8.453125" customWidth="1"/>
    <col min="13" max="13" width="4.81640625" style="7" customWidth="1"/>
    <col min="14" max="15" width="8.453125" customWidth="1"/>
    <col min="16" max="16" width="1.26953125" customWidth="1"/>
    <col min="17" max="17" width="10.81640625" customWidth="1"/>
    <col min="18" max="18" width="10" customWidth="1"/>
    <col min="19" max="19" width="5" customWidth="1"/>
  </cols>
  <sheetData>
    <row r="2" spans="2:21" ht="30.75" customHeight="1" x14ac:dyDescent="0.25">
      <c r="B2" s="370" t="s">
        <v>0</v>
      </c>
      <c r="C2" s="370"/>
      <c r="D2" s="370"/>
      <c r="E2" s="370"/>
      <c r="F2" s="370"/>
      <c r="G2" s="370"/>
      <c r="H2" s="370"/>
      <c r="I2" s="370"/>
      <c r="J2" s="370"/>
      <c r="K2" s="370"/>
      <c r="L2" s="370"/>
      <c r="M2" s="370"/>
      <c r="N2" s="370"/>
      <c r="O2" s="370"/>
      <c r="P2" s="370"/>
      <c r="Q2" s="370"/>
      <c r="R2" s="370"/>
    </row>
    <row r="3" spans="2:21" ht="9" customHeight="1" x14ac:dyDescent="0.25">
      <c r="D3" s="10"/>
      <c r="E3" s="10"/>
      <c r="H3" s="11"/>
      <c r="I3" s="11"/>
      <c r="K3" s="11"/>
      <c r="L3" s="11"/>
      <c r="N3" s="11"/>
      <c r="O3" s="11"/>
    </row>
    <row r="4" spans="2:21" ht="33" customHeight="1" x14ac:dyDescent="0.3">
      <c r="G4" s="104"/>
      <c r="H4" s="13"/>
      <c r="I4" s="3"/>
      <c r="K4" s="13"/>
      <c r="L4" s="3"/>
      <c r="N4" s="13"/>
      <c r="O4" s="3"/>
      <c r="P4" s="379">
        <f ca="1">NOW()</f>
        <v>45212.654339351851</v>
      </c>
      <c r="Q4" s="379"/>
      <c r="R4" s="379"/>
    </row>
    <row r="5" spans="2:21" ht="25.5" customHeight="1" x14ac:dyDescent="0.3">
      <c r="B5" s="14"/>
      <c r="G5" s="377" t="s">
        <v>1</v>
      </c>
      <c r="H5" s="380" t="s">
        <v>2</v>
      </c>
      <c r="I5" s="381"/>
      <c r="J5" s="377" t="s">
        <v>1</v>
      </c>
      <c r="K5" s="380" t="s">
        <v>3</v>
      </c>
      <c r="L5" s="381"/>
      <c r="M5" s="377" t="s">
        <v>1</v>
      </c>
      <c r="N5" s="382" t="s">
        <v>4</v>
      </c>
      <c r="O5" s="383"/>
      <c r="Q5" s="384" t="s">
        <v>5</v>
      </c>
      <c r="R5" s="384" t="s">
        <v>6</v>
      </c>
      <c r="S5" s="371" t="s">
        <v>7</v>
      </c>
    </row>
    <row r="6" spans="2:21" ht="26.25" customHeight="1" x14ac:dyDescent="0.25">
      <c r="B6" s="39" t="s">
        <v>8</v>
      </c>
      <c r="C6" s="39" t="s">
        <v>9</v>
      </c>
      <c r="D6" s="39" t="s">
        <v>10</v>
      </c>
      <c r="E6" s="39" t="s">
        <v>11</v>
      </c>
      <c r="F6" s="39" t="s">
        <v>12</v>
      </c>
      <c r="G6" s="378"/>
      <c r="H6" s="40" t="s">
        <v>13</v>
      </c>
      <c r="I6" s="41" t="s">
        <v>14</v>
      </c>
      <c r="J6" s="378"/>
      <c r="K6" s="40" t="s">
        <v>13</v>
      </c>
      <c r="L6" s="41" t="s">
        <v>14</v>
      </c>
      <c r="M6" s="378"/>
      <c r="N6" s="40" t="s">
        <v>13</v>
      </c>
      <c r="O6" s="41" t="s">
        <v>14</v>
      </c>
      <c r="Q6" s="385"/>
      <c r="R6" s="385"/>
      <c r="S6" s="372"/>
      <c r="T6" s="160" t="s">
        <v>15</v>
      </c>
    </row>
    <row r="7" spans="2:21" s="4" customFormat="1" ht="19.5" customHeight="1" x14ac:dyDescent="0.25">
      <c r="B7" s="53"/>
      <c r="C7" s="54" t="s">
        <v>16</v>
      </c>
      <c r="D7" s="55"/>
      <c r="E7" s="56"/>
      <c r="F7" s="57"/>
      <c r="G7" s="36"/>
      <c r="H7" s="373"/>
      <c r="I7" s="374"/>
      <c r="J7" s="36"/>
      <c r="K7" s="373"/>
      <c r="L7" s="374"/>
      <c r="M7" s="36"/>
      <c r="N7" s="373"/>
      <c r="O7" s="374"/>
      <c r="Q7" s="375"/>
      <c r="R7" s="376"/>
      <c r="S7" s="36"/>
      <c r="U7" s="160" t="s">
        <v>17</v>
      </c>
    </row>
    <row r="8" spans="2:21" s="4" customFormat="1" ht="19.5" customHeight="1" x14ac:dyDescent="0.25">
      <c r="B8" s="15">
        <v>106</v>
      </c>
      <c r="C8" s="16" t="s">
        <v>18</v>
      </c>
      <c r="D8" s="29" t="s">
        <v>19</v>
      </c>
      <c r="E8" s="17">
        <v>13445</v>
      </c>
      <c r="F8" s="16" t="s">
        <v>20</v>
      </c>
      <c r="G8" s="37" t="s">
        <v>21</v>
      </c>
      <c r="H8" s="18">
        <v>1</v>
      </c>
      <c r="I8" s="19">
        <v>10</v>
      </c>
      <c r="J8" s="37" t="s">
        <v>21</v>
      </c>
      <c r="K8" s="20">
        <v>1</v>
      </c>
      <c r="L8" s="19">
        <v>10</v>
      </c>
      <c r="M8" s="37"/>
      <c r="N8" s="20">
        <v>6</v>
      </c>
      <c r="O8" s="19">
        <v>5</v>
      </c>
      <c r="Q8" s="21">
        <f t="shared" ref="Q8:Q9" si="0">O8+L8+I8</f>
        <v>25</v>
      </c>
      <c r="R8" s="112">
        <v>1</v>
      </c>
      <c r="S8" s="111" t="s">
        <v>22</v>
      </c>
    </row>
    <row r="9" spans="2:21" s="4" customFormat="1" ht="19.5" customHeight="1" x14ac:dyDescent="0.25">
      <c r="B9" s="15">
        <v>104</v>
      </c>
      <c r="C9" s="16" t="s">
        <v>23</v>
      </c>
      <c r="D9" s="29" t="s">
        <v>24</v>
      </c>
      <c r="E9" s="17">
        <v>12876</v>
      </c>
      <c r="F9" s="16" t="s">
        <v>20</v>
      </c>
      <c r="G9" s="37"/>
      <c r="H9" s="18">
        <v>6</v>
      </c>
      <c r="I9" s="19">
        <v>5</v>
      </c>
      <c r="J9" s="37" t="s">
        <v>21</v>
      </c>
      <c r="K9" s="20">
        <v>2</v>
      </c>
      <c r="L9" s="19">
        <v>9</v>
      </c>
      <c r="M9" s="37"/>
      <c r="N9" s="20">
        <v>1</v>
      </c>
      <c r="O9" s="19">
        <v>10</v>
      </c>
      <c r="Q9" s="21">
        <f t="shared" si="0"/>
        <v>24</v>
      </c>
      <c r="R9" s="112">
        <v>2</v>
      </c>
      <c r="S9" s="111" t="s">
        <v>25</v>
      </c>
    </row>
    <row r="10" spans="2:21" s="4" customFormat="1" ht="19.5" customHeight="1" x14ac:dyDescent="0.25">
      <c r="B10" s="15">
        <v>138</v>
      </c>
      <c r="C10" s="34" t="s">
        <v>26</v>
      </c>
      <c r="D10" s="29" t="s">
        <v>27</v>
      </c>
      <c r="E10" s="17" t="s">
        <v>28</v>
      </c>
      <c r="F10" s="16" t="s">
        <v>20</v>
      </c>
      <c r="G10" s="37"/>
      <c r="H10" s="18">
        <v>5</v>
      </c>
      <c r="I10" s="43" t="s">
        <v>29</v>
      </c>
      <c r="J10" s="37"/>
      <c r="K10" s="20">
        <v>2</v>
      </c>
      <c r="L10" s="43" t="s">
        <v>29</v>
      </c>
      <c r="M10" s="37"/>
      <c r="N10" s="20"/>
      <c r="O10" s="43" t="s">
        <v>29</v>
      </c>
      <c r="Q10" s="21" t="s">
        <v>29</v>
      </c>
      <c r="R10" s="103"/>
      <c r="S10" s="37"/>
    </row>
    <row r="11" spans="2:21" s="4" customFormat="1" ht="19.5" customHeight="1" x14ac:dyDescent="0.25">
      <c r="B11" s="15">
        <v>139</v>
      </c>
      <c r="C11" s="34" t="s">
        <v>30</v>
      </c>
      <c r="D11" s="29" t="s">
        <v>31</v>
      </c>
      <c r="E11" s="17">
        <v>12365</v>
      </c>
      <c r="F11" s="16" t="s">
        <v>20</v>
      </c>
      <c r="G11" s="37"/>
      <c r="H11" s="42" t="s">
        <v>32</v>
      </c>
      <c r="I11" s="43"/>
      <c r="J11" s="37"/>
      <c r="K11" s="42" t="s">
        <v>32</v>
      </c>
      <c r="L11" s="43"/>
      <c r="M11" s="37"/>
      <c r="N11" s="42" t="s">
        <v>32</v>
      </c>
      <c r="O11" s="43"/>
      <c r="Q11" s="44" t="s">
        <v>32</v>
      </c>
      <c r="R11" s="43"/>
      <c r="S11" s="37"/>
    </row>
    <row r="12" spans="2:21" ht="15" customHeight="1" x14ac:dyDescent="0.25">
      <c r="G12"/>
      <c r="J12"/>
      <c r="M12"/>
    </row>
    <row r="13" spans="2:21" ht="21" customHeight="1" x14ac:dyDescent="0.25">
      <c r="G13"/>
      <c r="J13"/>
      <c r="M13"/>
      <c r="R13" s="161" t="s">
        <v>33</v>
      </c>
    </row>
    <row r="14" spans="2:21" ht="21" customHeight="1" x14ac:dyDescent="0.25">
      <c r="G14"/>
      <c r="J14"/>
      <c r="M14"/>
    </row>
    <row r="15" spans="2:21" ht="21" customHeight="1" x14ac:dyDescent="0.25"/>
    <row r="16" spans="2:21" ht="21" customHeight="1" x14ac:dyDescent="0.25"/>
    <row r="17" spans="3:8" ht="21" customHeight="1" x14ac:dyDescent="0.25"/>
    <row r="18" spans="3:8" ht="21" customHeight="1" x14ac:dyDescent="0.25"/>
    <row r="19" spans="3:8" ht="21" customHeight="1" x14ac:dyDescent="0.35">
      <c r="H19" s="83"/>
    </row>
    <row r="20" spans="3:8" ht="21" customHeight="1" x14ac:dyDescent="0.35">
      <c r="H20" s="83"/>
    </row>
    <row r="21" spans="3:8" ht="21" customHeight="1" x14ac:dyDescent="0.25"/>
    <row r="22" spans="3:8" ht="21" customHeight="1" x14ac:dyDescent="0.25"/>
    <row r="27" spans="3:8" ht="12.5" x14ac:dyDescent="0.25"/>
    <row r="28" spans="3:8" ht="20" x14ac:dyDescent="0.4">
      <c r="C28" s="38" t="s">
        <v>34</v>
      </c>
    </row>
    <row r="29" spans="3:8" ht="20" x14ac:dyDescent="0.4">
      <c r="C29" s="98" t="s">
        <v>35</v>
      </c>
    </row>
    <row r="30" spans="3:8" ht="20" x14ac:dyDescent="0.4">
      <c r="C30" s="38"/>
    </row>
    <row r="31" spans="3:8" ht="12.5" x14ac:dyDescent="0.25"/>
  </sheetData>
  <sheetProtection sheet="1" objects="1" scenarios="1" selectLockedCells="1" selectUnlockedCells="1"/>
  <sortState xmlns:xlrd2="http://schemas.microsoft.com/office/spreadsheetml/2017/richdata2" ref="B76:AK85">
    <sortCondition ref="R76:R85"/>
  </sortState>
  <mergeCells count="15">
    <mergeCell ref="B2:R2"/>
    <mergeCell ref="S5:S6"/>
    <mergeCell ref="N7:O7"/>
    <mergeCell ref="Q7:R7"/>
    <mergeCell ref="G5:G6"/>
    <mergeCell ref="J5:J6"/>
    <mergeCell ref="M5:M6"/>
    <mergeCell ref="H7:I7"/>
    <mergeCell ref="K7:L7"/>
    <mergeCell ref="P4:R4"/>
    <mergeCell ref="H5:I5"/>
    <mergeCell ref="K5:L5"/>
    <mergeCell ref="N5:O5"/>
    <mergeCell ref="Q5:Q6"/>
    <mergeCell ref="R5:R6"/>
  </mergeCells>
  <conditionalFormatting sqref="G1 J1 M3:M14 G3:G1048576 J3:J1048576 M19:M1048576">
    <cfRule type="cellIs" dxfId="193" priority="6" operator="equal">
      <formula>"C"</formula>
    </cfRule>
  </conditionalFormatting>
  <conditionalFormatting sqref="S2:S4 S7 S10:S1048576">
    <cfRule type="containsText" dxfId="192" priority="3" operator="containsText" text="Q">
      <formula>NOT(ISERROR(SEARCH("Q",S2)))</formula>
    </cfRule>
  </conditionalFormatting>
  <conditionalFormatting sqref="S5:S6">
    <cfRule type="cellIs" dxfId="191" priority="2" operator="equal">
      <formula>"Q"</formula>
    </cfRule>
  </conditionalFormatting>
  <conditionalFormatting sqref="S8:S9">
    <cfRule type="containsText" dxfId="190" priority="1" operator="containsText" text="Q">
      <formula>NOT(ISERROR(SEARCH("Q",S8)))</formula>
    </cfRule>
  </conditionalFormatting>
  <pageMargins left="0.39370078740157483" right="0.31496062992125984" top="0.27559055118110237" bottom="0.27559055118110237" header="0.23622047244094491" footer="0.19685039370078741"/>
  <pageSetup paperSize="9" scale="77" fitToHeight="8" orientation="landscape" verticalDpi="4294967294"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0914F-FAA7-4F66-A360-C5E4FFC9B702}">
  <sheetPr>
    <pageSetUpPr fitToPage="1"/>
  </sheetPr>
  <dimension ref="A1:AF17"/>
  <sheetViews>
    <sheetView tabSelected="1" zoomScale="85" zoomScaleNormal="85" workbookViewId="0">
      <selection activeCell="A5" sqref="A5:T17"/>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19.816406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313</v>
      </c>
      <c r="C6" s="157"/>
      <c r="D6" s="153"/>
      <c r="E6" s="158"/>
      <c r="F6" s="426" t="s">
        <v>166</v>
      </c>
      <c r="G6" s="427"/>
      <c r="H6" s="427"/>
      <c r="I6" s="427"/>
      <c r="J6" s="427"/>
      <c r="K6" s="428"/>
      <c r="L6" s="426" t="s">
        <v>167</v>
      </c>
      <c r="M6" s="427"/>
      <c r="N6" s="427"/>
      <c r="O6" s="427"/>
      <c r="P6" s="427"/>
      <c r="Q6" s="428"/>
      <c r="S6" s="431"/>
      <c r="T6" s="432"/>
    </row>
    <row r="7" spans="1:32" s="82" customFormat="1" ht="18.5" x14ac:dyDescent="0.35">
      <c r="A7" s="213">
        <v>32</v>
      </c>
      <c r="B7" s="214" t="s">
        <v>179</v>
      </c>
      <c r="C7" s="214" t="s">
        <v>185</v>
      </c>
      <c r="D7" s="17"/>
      <c r="E7" s="214" t="s">
        <v>191</v>
      </c>
      <c r="F7" s="79" t="s">
        <v>326</v>
      </c>
      <c r="G7" s="79" t="s">
        <v>326</v>
      </c>
      <c r="H7" s="99"/>
      <c r="I7" s="78"/>
      <c r="J7" s="77">
        <f>IF(I7=0,,IF(I7&gt;10,,11-(I7)))</f>
        <v>0</v>
      </c>
      <c r="K7" s="118" t="str">
        <f t="shared" ref="K7:K17" si="0">IF(H7="test","-",IF(H7&gt;=0.6,"Q1","-"))</f>
        <v>-</v>
      </c>
      <c r="L7" s="79">
        <v>138.5</v>
      </c>
      <c r="M7" s="79"/>
      <c r="N7" s="99">
        <f t="shared" ref="N7:N17" si="1">IFERROR(IF(L7=0,0,((AVERAGE(L7:M7))/V7)),"test")</f>
        <v>0.57708333333333328</v>
      </c>
      <c r="O7" s="78">
        <v>5</v>
      </c>
      <c r="P7" s="77">
        <f t="shared" ref="P7:P17" si="2">IF(O7=0,,IF(O7&gt;10,,11-(O7)))</f>
        <v>6</v>
      </c>
      <c r="Q7" s="118" t="str">
        <f t="shared" ref="Q7:Q17" si="3">IF(N7="test","-",IF(N7&gt;=0.6,"Q1","-"))</f>
        <v>-</v>
      </c>
      <c r="R7" s="4"/>
      <c r="S7" s="80">
        <f t="shared" ref="S7:S17" si="4">P7+J7</f>
        <v>6</v>
      </c>
      <c r="T7" s="9"/>
      <c r="U7" s="81">
        <v>280</v>
      </c>
      <c r="V7" s="81">
        <v>240</v>
      </c>
      <c r="W7" s="100">
        <f t="shared" ref="W7:W17" si="5">IFERROR(AVERAGE(F7:G7,L7:M7),"-")</f>
        <v>138.5</v>
      </c>
    </row>
    <row r="8" spans="1:32" s="238" customFormat="1" ht="18.5" x14ac:dyDescent="0.35">
      <c r="A8" s="225">
        <v>38</v>
      </c>
      <c r="B8" s="226" t="s">
        <v>176</v>
      </c>
      <c r="C8" s="226" t="s">
        <v>262</v>
      </c>
      <c r="D8" s="227"/>
      <c r="E8" s="226" t="s">
        <v>188</v>
      </c>
      <c r="F8" s="228">
        <v>179.5</v>
      </c>
      <c r="G8" s="228">
        <v>174.5</v>
      </c>
      <c r="H8" s="229">
        <f t="shared" ref="H8:H17" si="6">IFERROR(IF(F8=0,0,((AVERAGE(F8:G8))/U8)),"test")</f>
        <v>0.63214285714285712</v>
      </c>
      <c r="I8" s="230">
        <v>2</v>
      </c>
      <c r="J8" s="228">
        <v>8.5</v>
      </c>
      <c r="K8" s="232" t="str">
        <f t="shared" si="0"/>
        <v>Q1</v>
      </c>
      <c r="L8" s="228">
        <v>157</v>
      </c>
      <c r="M8" s="228"/>
      <c r="N8" s="229">
        <f t="shared" si="1"/>
        <v>0.65416666666666667</v>
      </c>
      <c r="O8" s="230">
        <v>3</v>
      </c>
      <c r="P8" s="231">
        <f t="shared" si="2"/>
        <v>8</v>
      </c>
      <c r="Q8" s="232" t="str">
        <f t="shared" si="3"/>
        <v>Q1</v>
      </c>
      <c r="R8" s="233"/>
      <c r="S8" s="234">
        <f t="shared" si="4"/>
        <v>16.5</v>
      </c>
      <c r="T8" s="235">
        <v>3</v>
      </c>
      <c r="U8" s="236">
        <v>280</v>
      </c>
      <c r="V8" s="236">
        <v>240</v>
      </c>
      <c r="W8" s="237">
        <f t="shared" si="5"/>
        <v>170.33333333333334</v>
      </c>
    </row>
    <row r="9" spans="1:32" s="82" customFormat="1" ht="18.5" x14ac:dyDescent="0.35">
      <c r="A9" s="213">
        <v>40</v>
      </c>
      <c r="B9" s="214" t="s">
        <v>180</v>
      </c>
      <c r="C9" s="214" t="s">
        <v>186</v>
      </c>
      <c r="D9" s="17"/>
      <c r="E9" s="214" t="s">
        <v>165</v>
      </c>
      <c r="F9" s="79">
        <v>178</v>
      </c>
      <c r="G9" s="79">
        <v>176</v>
      </c>
      <c r="H9" s="99">
        <f t="shared" si="6"/>
        <v>0.63214285714285712</v>
      </c>
      <c r="I9" s="78">
        <v>2</v>
      </c>
      <c r="J9" s="79">
        <v>8.5</v>
      </c>
      <c r="K9" s="118" t="str">
        <f t="shared" si="0"/>
        <v>Q1</v>
      </c>
      <c r="L9" s="79">
        <v>166.5</v>
      </c>
      <c r="M9" s="79"/>
      <c r="N9" s="99">
        <f t="shared" si="1"/>
        <v>0.69374999999999998</v>
      </c>
      <c r="O9" s="78">
        <v>1</v>
      </c>
      <c r="P9" s="77">
        <f t="shared" si="2"/>
        <v>10</v>
      </c>
      <c r="Q9" s="118" t="str">
        <f t="shared" si="3"/>
        <v>Q1</v>
      </c>
      <c r="R9" s="4"/>
      <c r="S9" s="80">
        <f t="shared" si="4"/>
        <v>18.5</v>
      </c>
      <c r="T9" s="9">
        <v>1</v>
      </c>
      <c r="U9" s="81">
        <v>280</v>
      </c>
      <c r="V9" s="81">
        <v>240</v>
      </c>
      <c r="W9" s="100">
        <f t="shared" si="5"/>
        <v>173.5</v>
      </c>
    </row>
    <row r="10" spans="1:32" s="82" customFormat="1" ht="18.5" x14ac:dyDescent="0.35">
      <c r="A10" s="213">
        <v>43</v>
      </c>
      <c r="B10" s="214" t="s">
        <v>177</v>
      </c>
      <c r="C10" s="214" t="s">
        <v>183</v>
      </c>
      <c r="D10" s="17"/>
      <c r="E10" s="214" t="s">
        <v>189</v>
      </c>
      <c r="F10" s="79">
        <v>170</v>
      </c>
      <c r="G10" s="79">
        <v>166</v>
      </c>
      <c r="H10" s="99">
        <f t="shared" si="6"/>
        <v>0.6</v>
      </c>
      <c r="I10" s="78">
        <v>5</v>
      </c>
      <c r="J10" s="77">
        <f t="shared" ref="J10:J17" si="7">IF(I10=0,,IF(I10&gt;10,,11-(I10)))</f>
        <v>6</v>
      </c>
      <c r="K10" s="118" t="str">
        <f t="shared" si="0"/>
        <v>Q1</v>
      </c>
      <c r="L10" s="79">
        <v>129.5</v>
      </c>
      <c r="M10" s="79"/>
      <c r="N10" s="99">
        <f t="shared" si="1"/>
        <v>0.5395833333333333</v>
      </c>
      <c r="O10" s="78">
        <v>6</v>
      </c>
      <c r="P10" s="77">
        <f t="shared" si="2"/>
        <v>5</v>
      </c>
      <c r="Q10" s="118" t="str">
        <f t="shared" si="3"/>
        <v>-</v>
      </c>
      <c r="R10" s="4"/>
      <c r="S10" s="80">
        <f t="shared" si="4"/>
        <v>11</v>
      </c>
      <c r="T10" s="9">
        <v>5</v>
      </c>
      <c r="U10" s="81">
        <v>280</v>
      </c>
      <c r="V10" s="81">
        <v>240</v>
      </c>
      <c r="W10" s="100">
        <f t="shared" si="5"/>
        <v>155.16666666666666</v>
      </c>
    </row>
    <row r="11" spans="1:32" s="275" customFormat="1" ht="18.5" x14ac:dyDescent="0.35">
      <c r="A11" s="225">
        <v>44</v>
      </c>
      <c r="B11" s="226" t="s">
        <v>181</v>
      </c>
      <c r="C11" s="226" t="s">
        <v>328</v>
      </c>
      <c r="D11" s="289"/>
      <c r="E11" s="226" t="s">
        <v>192</v>
      </c>
      <c r="F11" s="228">
        <v>158</v>
      </c>
      <c r="G11" s="228">
        <v>149</v>
      </c>
      <c r="H11" s="229">
        <f t="shared" si="6"/>
        <v>0.54821428571428577</v>
      </c>
      <c r="I11" s="230">
        <v>6</v>
      </c>
      <c r="J11" s="231">
        <f t="shared" si="7"/>
        <v>5</v>
      </c>
      <c r="K11" s="232" t="str">
        <f t="shared" si="0"/>
        <v>-</v>
      </c>
      <c r="L11" s="228">
        <v>119.5</v>
      </c>
      <c r="M11" s="228"/>
      <c r="N11" s="229">
        <f t="shared" si="1"/>
        <v>0.49791666666666667</v>
      </c>
      <c r="O11" s="230">
        <v>7</v>
      </c>
      <c r="P11" s="231">
        <f t="shared" si="2"/>
        <v>4</v>
      </c>
      <c r="Q11" s="232" t="str">
        <f t="shared" si="3"/>
        <v>-</v>
      </c>
      <c r="R11" s="233"/>
      <c r="S11" s="234">
        <f t="shared" si="4"/>
        <v>9</v>
      </c>
      <c r="T11" s="235">
        <v>6</v>
      </c>
      <c r="U11" s="236">
        <v>280</v>
      </c>
      <c r="V11" s="236">
        <v>240</v>
      </c>
      <c r="W11" s="237">
        <f t="shared" si="5"/>
        <v>142.16666666666666</v>
      </c>
    </row>
    <row r="12" spans="1:32" s="275" customFormat="1" ht="18.5" x14ac:dyDescent="0.35">
      <c r="A12" s="225">
        <v>97</v>
      </c>
      <c r="B12" s="226" t="s">
        <v>178</v>
      </c>
      <c r="C12" s="226" t="s">
        <v>184</v>
      </c>
      <c r="D12" s="289"/>
      <c r="E12" s="226" t="s">
        <v>190</v>
      </c>
      <c r="F12" s="228">
        <v>172.5</v>
      </c>
      <c r="G12" s="228">
        <v>166</v>
      </c>
      <c r="H12" s="229">
        <f t="shared" si="6"/>
        <v>0.60446428571428568</v>
      </c>
      <c r="I12" s="230">
        <v>4</v>
      </c>
      <c r="J12" s="231">
        <f t="shared" si="7"/>
        <v>7</v>
      </c>
      <c r="K12" s="232" t="str">
        <f t="shared" si="0"/>
        <v>Q1</v>
      </c>
      <c r="L12" s="228">
        <v>157.5</v>
      </c>
      <c r="M12" s="228"/>
      <c r="N12" s="229">
        <f t="shared" si="1"/>
        <v>0.65625</v>
      </c>
      <c r="O12" s="230">
        <v>2</v>
      </c>
      <c r="P12" s="231">
        <f t="shared" si="2"/>
        <v>9</v>
      </c>
      <c r="Q12" s="232" t="str">
        <f t="shared" si="3"/>
        <v>Q1</v>
      </c>
      <c r="R12" s="233"/>
      <c r="S12" s="234">
        <f t="shared" si="4"/>
        <v>16</v>
      </c>
      <c r="T12" s="235">
        <v>4</v>
      </c>
      <c r="U12" s="236">
        <v>280</v>
      </c>
      <c r="V12" s="236">
        <v>240</v>
      </c>
      <c r="W12" s="237">
        <f t="shared" si="5"/>
        <v>165.33333333333334</v>
      </c>
    </row>
    <row r="13" spans="1:32" ht="18.5" x14ac:dyDescent="0.35">
      <c r="A13" s="213">
        <v>125</v>
      </c>
      <c r="B13" s="214" t="s">
        <v>175</v>
      </c>
      <c r="C13" s="214" t="s">
        <v>182</v>
      </c>
      <c r="D13" s="215"/>
      <c r="E13" s="214" t="s">
        <v>161</v>
      </c>
      <c r="F13" s="79">
        <v>183</v>
      </c>
      <c r="G13" s="79">
        <v>187</v>
      </c>
      <c r="H13" s="99">
        <f t="shared" si="6"/>
        <v>0.6607142857142857</v>
      </c>
      <c r="I13" s="78">
        <v>1</v>
      </c>
      <c r="J13" s="77">
        <f t="shared" si="7"/>
        <v>10</v>
      </c>
      <c r="K13" s="118" t="str">
        <f t="shared" si="0"/>
        <v>Q1</v>
      </c>
      <c r="L13" s="79">
        <v>154.5</v>
      </c>
      <c r="M13" s="79"/>
      <c r="N13" s="99">
        <f t="shared" si="1"/>
        <v>0.64375000000000004</v>
      </c>
      <c r="O13" s="78">
        <v>4</v>
      </c>
      <c r="P13" s="77">
        <f t="shared" si="2"/>
        <v>7</v>
      </c>
      <c r="Q13" s="118" t="str">
        <f t="shared" si="3"/>
        <v>Q1</v>
      </c>
      <c r="R13" s="4"/>
      <c r="S13" s="80">
        <f t="shared" si="4"/>
        <v>17</v>
      </c>
      <c r="T13" s="9">
        <v>2</v>
      </c>
      <c r="U13" s="81">
        <v>280</v>
      </c>
      <c r="V13" s="81">
        <v>240</v>
      </c>
      <c r="W13" s="100">
        <f t="shared" si="5"/>
        <v>174.83333333333334</v>
      </c>
    </row>
    <row r="14" spans="1:32" s="82" customFormat="1" ht="18.5" x14ac:dyDescent="0.35">
      <c r="A14" s="213">
        <v>30</v>
      </c>
      <c r="B14" s="214" t="s">
        <v>256</v>
      </c>
      <c r="C14" s="214" t="s">
        <v>246</v>
      </c>
      <c r="D14" s="17"/>
      <c r="E14" s="214" t="s">
        <v>165</v>
      </c>
      <c r="F14" s="79">
        <v>168.5</v>
      </c>
      <c r="G14" s="79"/>
      <c r="H14" s="99">
        <f t="shared" si="6"/>
        <v>0.60178571428571426</v>
      </c>
      <c r="I14" s="309">
        <v>6</v>
      </c>
      <c r="J14" s="77">
        <f t="shared" si="7"/>
        <v>5</v>
      </c>
      <c r="K14" s="118" t="str">
        <f t="shared" si="0"/>
        <v>Q1</v>
      </c>
      <c r="L14" s="79">
        <v>141</v>
      </c>
      <c r="M14" s="79"/>
      <c r="N14" s="99">
        <f t="shared" si="1"/>
        <v>0.58750000000000002</v>
      </c>
      <c r="O14" s="309">
        <v>5</v>
      </c>
      <c r="P14" s="77">
        <f t="shared" si="2"/>
        <v>6</v>
      </c>
      <c r="Q14" s="118" t="str">
        <f t="shared" si="3"/>
        <v>-</v>
      </c>
      <c r="R14" s="4"/>
      <c r="S14" s="80">
        <f t="shared" si="4"/>
        <v>11</v>
      </c>
      <c r="T14" s="9">
        <v>6</v>
      </c>
      <c r="U14" s="81">
        <v>280</v>
      </c>
      <c r="V14" s="81">
        <v>240</v>
      </c>
      <c r="W14" s="100">
        <f t="shared" si="5"/>
        <v>154.75</v>
      </c>
    </row>
    <row r="15" spans="1:32" ht="18.5" x14ac:dyDescent="0.35">
      <c r="A15" s="213">
        <v>81</v>
      </c>
      <c r="B15" s="214" t="s">
        <v>253</v>
      </c>
      <c r="C15" s="214" t="s">
        <v>241</v>
      </c>
      <c r="D15" s="17"/>
      <c r="E15" s="214" t="s">
        <v>238</v>
      </c>
      <c r="F15" s="79">
        <v>173.5</v>
      </c>
      <c r="G15" s="79"/>
      <c r="H15" s="99">
        <f t="shared" si="6"/>
        <v>0.61964285714285716</v>
      </c>
      <c r="I15" s="309">
        <v>4</v>
      </c>
      <c r="J15" s="77">
        <f t="shared" si="7"/>
        <v>7</v>
      </c>
      <c r="K15" s="118" t="str">
        <f t="shared" si="0"/>
        <v>Q1</v>
      </c>
      <c r="L15" s="79">
        <v>135.5</v>
      </c>
      <c r="M15" s="79"/>
      <c r="N15" s="99">
        <f t="shared" si="1"/>
        <v>0.56458333333333333</v>
      </c>
      <c r="O15" s="309">
        <v>7</v>
      </c>
      <c r="P15" s="77">
        <f t="shared" si="2"/>
        <v>4</v>
      </c>
      <c r="Q15" s="118" t="str">
        <f t="shared" si="3"/>
        <v>-</v>
      </c>
      <c r="R15" s="4"/>
      <c r="S15" s="80">
        <f t="shared" si="4"/>
        <v>11</v>
      </c>
      <c r="T15" s="9">
        <v>7</v>
      </c>
      <c r="U15" s="81">
        <v>280</v>
      </c>
      <c r="V15" s="81">
        <v>240</v>
      </c>
      <c r="W15" s="100">
        <f t="shared" si="5"/>
        <v>154.5</v>
      </c>
    </row>
    <row r="16" spans="1:32" ht="18.5" x14ac:dyDescent="0.35">
      <c r="A16" s="213">
        <v>83</v>
      </c>
      <c r="B16" s="214" t="s">
        <v>257</v>
      </c>
      <c r="C16" s="214" t="s">
        <v>247</v>
      </c>
      <c r="D16" s="215"/>
      <c r="E16" s="214" t="s">
        <v>250</v>
      </c>
      <c r="F16" s="79">
        <v>164</v>
      </c>
      <c r="G16" s="79"/>
      <c r="H16" s="99">
        <f t="shared" si="6"/>
        <v>0.58571428571428574</v>
      </c>
      <c r="I16" s="309">
        <v>7</v>
      </c>
      <c r="J16" s="77">
        <f t="shared" si="7"/>
        <v>4</v>
      </c>
      <c r="K16" s="118" t="str">
        <f t="shared" si="0"/>
        <v>-</v>
      </c>
      <c r="L16" s="79">
        <v>134.5</v>
      </c>
      <c r="M16" s="79"/>
      <c r="N16" s="99">
        <f t="shared" si="1"/>
        <v>0.56041666666666667</v>
      </c>
      <c r="O16" s="309">
        <v>8</v>
      </c>
      <c r="P16" s="77">
        <f t="shared" si="2"/>
        <v>3</v>
      </c>
      <c r="Q16" s="118" t="str">
        <f t="shared" si="3"/>
        <v>-</v>
      </c>
      <c r="R16" s="4"/>
      <c r="S16" s="80">
        <f t="shared" si="4"/>
        <v>7</v>
      </c>
      <c r="T16" s="9">
        <v>8</v>
      </c>
      <c r="U16" s="81">
        <v>280</v>
      </c>
      <c r="V16" s="81">
        <v>240</v>
      </c>
      <c r="W16" s="100">
        <f t="shared" si="5"/>
        <v>149.25</v>
      </c>
    </row>
    <row r="17" spans="1:23" s="275" customFormat="1" ht="18.5" x14ac:dyDescent="0.35">
      <c r="A17" s="225">
        <v>85</v>
      </c>
      <c r="B17" s="226" t="s">
        <v>259</v>
      </c>
      <c r="C17" s="226" t="s">
        <v>243</v>
      </c>
      <c r="D17" s="289"/>
      <c r="E17" s="226" t="s">
        <v>143</v>
      </c>
      <c r="F17" s="228">
        <v>169.5</v>
      </c>
      <c r="G17" s="228"/>
      <c r="H17" s="229">
        <f t="shared" si="6"/>
        <v>0.60535714285714282</v>
      </c>
      <c r="I17" s="350">
        <v>5</v>
      </c>
      <c r="J17" s="231">
        <f t="shared" si="7"/>
        <v>6</v>
      </c>
      <c r="K17" s="232" t="str">
        <f t="shared" si="0"/>
        <v>Q1</v>
      </c>
      <c r="L17" s="228">
        <v>148</v>
      </c>
      <c r="M17" s="228"/>
      <c r="N17" s="229">
        <f t="shared" si="1"/>
        <v>0.6166666666666667</v>
      </c>
      <c r="O17" s="350">
        <v>4</v>
      </c>
      <c r="P17" s="231">
        <f t="shared" si="2"/>
        <v>7</v>
      </c>
      <c r="Q17" s="232" t="str">
        <f t="shared" si="3"/>
        <v>Q1</v>
      </c>
      <c r="R17" s="233"/>
      <c r="S17" s="234">
        <f t="shared" si="4"/>
        <v>13</v>
      </c>
      <c r="T17" s="235">
        <v>5</v>
      </c>
      <c r="U17" s="236">
        <v>280</v>
      </c>
      <c r="V17" s="236">
        <v>240</v>
      </c>
      <c r="W17" s="237">
        <f t="shared" si="5"/>
        <v>158.75</v>
      </c>
    </row>
  </sheetData>
  <sortState xmlns:xlrd2="http://schemas.microsoft.com/office/spreadsheetml/2017/richdata2" ref="A7:E13">
    <sortCondition ref="A7:A13"/>
  </sortState>
  <mergeCells count="6">
    <mergeCell ref="O1:T1"/>
    <mergeCell ref="S3:T3"/>
    <mergeCell ref="S4:T4"/>
    <mergeCell ref="F6:K6"/>
    <mergeCell ref="L6:Q6"/>
    <mergeCell ref="S6:T6"/>
  </mergeCells>
  <conditionalFormatting sqref="L7:P13 F7:J13">
    <cfRule type="cellIs" dxfId="155" priority="14" operator="equal">
      <formula>0</formula>
    </cfRule>
  </conditionalFormatting>
  <conditionalFormatting sqref="K7:K13 Q7:Q13">
    <cfRule type="containsText" dxfId="154" priority="13" operator="containsText" text="Q">
      <formula>NOT(ISERROR(SEARCH("Q",K7)))</formula>
    </cfRule>
  </conditionalFormatting>
  <conditionalFormatting sqref="F14:J14 L14:P14">
    <cfRule type="cellIs" dxfId="153" priority="10" operator="equal">
      <formula>0</formula>
    </cfRule>
  </conditionalFormatting>
  <conditionalFormatting sqref="K14 Q14">
    <cfRule type="containsText" dxfId="152" priority="9" operator="containsText" text="Q">
      <formula>NOT(ISERROR(SEARCH("Q",K14)))</formula>
    </cfRule>
  </conditionalFormatting>
  <conditionalFormatting sqref="F15:J15 L15:P15">
    <cfRule type="cellIs" dxfId="151" priority="8" operator="equal">
      <formula>0</formula>
    </cfRule>
  </conditionalFormatting>
  <conditionalFormatting sqref="K15 Q15">
    <cfRule type="containsText" dxfId="150" priority="7" operator="containsText" text="Q">
      <formula>NOT(ISERROR(SEARCH("Q",K15)))</formula>
    </cfRule>
  </conditionalFormatting>
  <conditionalFormatting sqref="F16:J16 L16:P16">
    <cfRule type="cellIs" dxfId="149" priority="6" operator="equal">
      <formula>0</formula>
    </cfRule>
  </conditionalFormatting>
  <conditionalFormatting sqref="K16 Q16">
    <cfRule type="containsText" dxfId="148" priority="5" operator="containsText" text="Q">
      <formula>NOT(ISERROR(SEARCH("Q",K16)))</formula>
    </cfRule>
  </conditionalFormatting>
  <conditionalFormatting sqref="F17:J17 L17:P17">
    <cfRule type="cellIs" dxfId="147" priority="2" operator="equal">
      <formula>0</formula>
    </cfRule>
  </conditionalFormatting>
  <conditionalFormatting sqref="K17 Q17">
    <cfRule type="containsText" dxfId="146" priority="1" operator="containsText" text="Q">
      <formula>NOT(ISERROR(SEARCH("Q",K17)))</formula>
    </cfRule>
  </conditionalFormatting>
  <pageMargins left="0.7" right="0.7" top="0.75" bottom="0.75" header="0.3" footer="0.3"/>
  <pageSetup paperSize="9" scale="63" fitToHeight="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9630F-EA57-4495-9E5A-01C047454B7B}">
  <sheetPr>
    <pageSetUpPr fitToPage="1"/>
  </sheetPr>
  <dimension ref="A1:AF14"/>
  <sheetViews>
    <sheetView topLeftCell="D1" workbookViewId="0">
      <selection activeCell="L14" sqref="L14"/>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19.4531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216"/>
      <c r="B6" s="217" t="s">
        <v>314</v>
      </c>
      <c r="C6" s="218"/>
      <c r="D6" s="219"/>
      <c r="E6" s="220"/>
      <c r="F6" s="433" t="s">
        <v>208</v>
      </c>
      <c r="G6" s="434"/>
      <c r="H6" s="434"/>
      <c r="I6" s="434"/>
      <c r="J6" s="434"/>
      <c r="K6" s="435"/>
      <c r="L6" s="433" t="s">
        <v>209</v>
      </c>
      <c r="M6" s="434"/>
      <c r="N6" s="434"/>
      <c r="O6" s="434"/>
      <c r="P6" s="434"/>
      <c r="Q6" s="435"/>
      <c r="S6" s="436"/>
      <c r="T6" s="437"/>
    </row>
    <row r="7" spans="1:32" s="238" customFormat="1" ht="18.5" x14ac:dyDescent="0.35">
      <c r="A7" s="225">
        <v>45</v>
      </c>
      <c r="B7" s="226" t="s">
        <v>198</v>
      </c>
      <c r="C7" s="226" t="s">
        <v>319</v>
      </c>
      <c r="D7" s="227"/>
      <c r="E7" s="226" t="s">
        <v>165</v>
      </c>
      <c r="F7" s="228">
        <v>204</v>
      </c>
      <c r="G7" s="228">
        <v>220.5</v>
      </c>
      <c r="H7" s="229">
        <f t="shared" ref="H7" si="0">IFERROR(IF(F7=0,0,((AVERAGE(F7:G7))/U7)),"test")</f>
        <v>0.66328125000000004</v>
      </c>
      <c r="I7" s="230">
        <v>3</v>
      </c>
      <c r="J7" s="231">
        <f>IF(I7=0,,IF(I7&gt;10,,11-(I7)))</f>
        <v>8</v>
      </c>
      <c r="K7" s="232" t="str">
        <f>IF(H7="test","-",IF(H7&gt;=0.6,"Q1","-"))</f>
        <v>Q1</v>
      </c>
      <c r="L7" s="228">
        <v>241.5</v>
      </c>
      <c r="M7" s="228"/>
      <c r="N7" s="229">
        <f t="shared" ref="N7" si="1">IFERROR(IF(L7=0,0,((AVERAGE(L7:M7))/V7)),"test")</f>
        <v>0.69</v>
      </c>
      <c r="O7" s="230">
        <v>2</v>
      </c>
      <c r="P7" s="231">
        <f>IF(O7=0,,IF(O7&gt;10,,11-(O7)))</f>
        <v>9</v>
      </c>
      <c r="Q7" s="232" t="str">
        <f>IF(N7="test","-",IF(N7&gt;=0.6,"Q1","-"))</f>
        <v>Q1</v>
      </c>
      <c r="R7" s="268"/>
      <c r="S7" s="234">
        <f>P7+J7</f>
        <v>17</v>
      </c>
      <c r="T7" s="235">
        <v>3</v>
      </c>
      <c r="U7" s="269">
        <v>320</v>
      </c>
      <c r="V7" s="269">
        <v>350</v>
      </c>
      <c r="W7" s="270">
        <f>IFERROR(AVERAGE(F7:G7,L7:M7),"-")</f>
        <v>222</v>
      </c>
    </row>
    <row r="8" spans="1:32" s="82" customFormat="1" ht="18.5" x14ac:dyDescent="0.35">
      <c r="A8" s="213">
        <v>46</v>
      </c>
      <c r="B8" s="214" t="s">
        <v>194</v>
      </c>
      <c r="C8" s="214" t="s">
        <v>199</v>
      </c>
      <c r="D8" s="215"/>
      <c r="E8" s="214" t="s">
        <v>205</v>
      </c>
      <c r="F8" s="79">
        <v>217</v>
      </c>
      <c r="G8" s="79">
        <v>222</v>
      </c>
      <c r="H8" s="99">
        <f t="shared" ref="H8:H14" si="2">IFERROR(IF(F8=0,0,((AVERAGE(F8:G8))/U8)),"test")</f>
        <v>0.68593749999999998</v>
      </c>
      <c r="I8" s="78">
        <v>2</v>
      </c>
      <c r="J8" s="77">
        <f t="shared" ref="J8:J14" si="3">IF(I8=0,,IF(I8&gt;10,,11-(I8)))</f>
        <v>9</v>
      </c>
      <c r="K8" s="118" t="str">
        <f t="shared" ref="K8:K14" si="4">IF(H8="test","-",IF(H8&gt;=0.6,"Q1","-"))</f>
        <v>Q1</v>
      </c>
      <c r="L8" s="79">
        <v>232.5</v>
      </c>
      <c r="M8" s="79"/>
      <c r="N8" s="99">
        <f t="shared" ref="N8:N14" si="5">IFERROR(IF(L8=0,0,((AVERAGE(L8:M8))/V8)),"test")</f>
        <v>0.66428571428571426</v>
      </c>
      <c r="O8" s="78">
        <v>3</v>
      </c>
      <c r="P8" s="77">
        <f t="shared" ref="P8:P14" si="6">IF(O8=0,,IF(O8&gt;10,,11-(O8)))</f>
        <v>8</v>
      </c>
      <c r="Q8" s="118" t="str">
        <f t="shared" ref="Q8:Q14" si="7">IF(N8="test","-",IF(N8&gt;=0.6,"Q1","-"))</f>
        <v>Q1</v>
      </c>
      <c r="R8" s="110"/>
      <c r="S8" s="80">
        <f t="shared" ref="S8:S14" si="8">P8+J8</f>
        <v>17</v>
      </c>
      <c r="T8" s="9">
        <v>2</v>
      </c>
      <c r="U8" s="221">
        <v>320</v>
      </c>
      <c r="V8" s="221">
        <v>350</v>
      </c>
      <c r="W8" s="222">
        <f t="shared" ref="W8:W14" si="9">IFERROR(AVERAGE(F8:G8,L8:M8),"-")</f>
        <v>223.83333333333334</v>
      </c>
    </row>
    <row r="9" spans="1:32" s="82" customFormat="1" ht="18.5" x14ac:dyDescent="0.35">
      <c r="A9" s="213">
        <v>47</v>
      </c>
      <c r="B9" s="214" t="s">
        <v>195</v>
      </c>
      <c r="C9" s="214" t="s">
        <v>200</v>
      </c>
      <c r="D9" s="17"/>
      <c r="E9" s="214" t="s">
        <v>206</v>
      </c>
      <c r="F9" s="79">
        <v>216.5</v>
      </c>
      <c r="G9" s="79">
        <v>232.5</v>
      </c>
      <c r="H9" s="99">
        <f t="shared" si="2"/>
        <v>0.70156249999999998</v>
      </c>
      <c r="I9" s="78">
        <v>1</v>
      </c>
      <c r="J9" s="77">
        <f t="shared" si="3"/>
        <v>10</v>
      </c>
      <c r="K9" s="118" t="str">
        <f t="shared" si="4"/>
        <v>Q1</v>
      </c>
      <c r="L9" s="79">
        <v>242.5</v>
      </c>
      <c r="M9" s="79"/>
      <c r="N9" s="99">
        <f t="shared" si="5"/>
        <v>0.69285714285714284</v>
      </c>
      <c r="O9" s="78">
        <v>1</v>
      </c>
      <c r="P9" s="77">
        <f t="shared" si="6"/>
        <v>10</v>
      </c>
      <c r="Q9" s="118" t="str">
        <f t="shared" si="7"/>
        <v>Q1</v>
      </c>
      <c r="R9" s="110"/>
      <c r="S9" s="80">
        <f t="shared" si="8"/>
        <v>20</v>
      </c>
      <c r="T9" s="9">
        <v>1</v>
      </c>
      <c r="U9" s="221">
        <v>320</v>
      </c>
      <c r="V9" s="221">
        <v>350</v>
      </c>
      <c r="W9" s="222">
        <f t="shared" si="9"/>
        <v>230.5</v>
      </c>
    </row>
    <row r="10" spans="1:32" s="82" customFormat="1" ht="18.5" x14ac:dyDescent="0.35">
      <c r="A10" s="213">
        <v>48</v>
      </c>
      <c r="B10" s="214" t="s">
        <v>196</v>
      </c>
      <c r="C10" s="214" t="s">
        <v>201</v>
      </c>
      <c r="D10" s="17"/>
      <c r="E10" s="214" t="s">
        <v>207</v>
      </c>
      <c r="F10" s="79">
        <v>208</v>
      </c>
      <c r="G10" s="79">
        <v>208.5</v>
      </c>
      <c r="H10" s="99">
        <f t="shared" si="2"/>
        <v>0.65078124999999998</v>
      </c>
      <c r="I10" s="78">
        <v>4</v>
      </c>
      <c r="J10" s="77">
        <f t="shared" si="3"/>
        <v>7</v>
      </c>
      <c r="K10" s="118" t="str">
        <f t="shared" si="4"/>
        <v>Q1</v>
      </c>
      <c r="L10" s="79">
        <v>217.5</v>
      </c>
      <c r="M10" s="79"/>
      <c r="N10" s="99">
        <f t="shared" si="5"/>
        <v>0.62142857142857144</v>
      </c>
      <c r="O10" s="78">
        <v>4</v>
      </c>
      <c r="P10" s="77">
        <f t="shared" si="6"/>
        <v>7</v>
      </c>
      <c r="Q10" s="118" t="str">
        <f t="shared" si="7"/>
        <v>Q1</v>
      </c>
      <c r="R10" s="110"/>
      <c r="S10" s="80">
        <f t="shared" si="8"/>
        <v>14</v>
      </c>
      <c r="T10" s="9">
        <v>4</v>
      </c>
      <c r="U10" s="221">
        <v>320</v>
      </c>
      <c r="V10" s="221">
        <v>350</v>
      </c>
      <c r="W10" s="222">
        <f t="shared" si="9"/>
        <v>211.33333333333334</v>
      </c>
    </row>
    <row r="11" spans="1:32" s="82" customFormat="1" ht="18.5" x14ac:dyDescent="0.35">
      <c r="A11" s="291">
        <v>49</v>
      </c>
      <c r="B11" s="292" t="s">
        <v>325</v>
      </c>
      <c r="C11" s="292" t="s">
        <v>204</v>
      </c>
      <c r="D11" s="306"/>
      <c r="E11" s="292" t="s">
        <v>165</v>
      </c>
      <c r="F11" s="307">
        <v>182</v>
      </c>
      <c r="G11" s="307">
        <v>216</v>
      </c>
      <c r="H11" s="308">
        <f t="shared" si="2"/>
        <v>0.62187499999999996</v>
      </c>
      <c r="I11" s="309"/>
      <c r="J11" s="310">
        <f t="shared" si="3"/>
        <v>0</v>
      </c>
      <c r="K11" s="311" t="str">
        <f t="shared" si="4"/>
        <v>Q1</v>
      </c>
      <c r="L11" s="307">
        <v>224</v>
      </c>
      <c r="M11" s="307"/>
      <c r="N11" s="308">
        <f t="shared" si="5"/>
        <v>0.64</v>
      </c>
      <c r="O11" s="309"/>
      <c r="P11" s="310">
        <f t="shared" si="6"/>
        <v>0</v>
      </c>
      <c r="Q11" s="311" t="str">
        <f t="shared" si="7"/>
        <v>Q1</v>
      </c>
      <c r="R11" s="312"/>
      <c r="S11" s="313">
        <f t="shared" si="8"/>
        <v>0</v>
      </c>
      <c r="T11" s="314"/>
      <c r="U11" s="315">
        <v>320</v>
      </c>
      <c r="V11" s="315">
        <v>350</v>
      </c>
      <c r="W11" s="316">
        <f t="shared" si="9"/>
        <v>207.33333333333334</v>
      </c>
    </row>
    <row r="12" spans="1:32" ht="18.5" x14ac:dyDescent="0.35">
      <c r="A12" s="213">
        <v>51</v>
      </c>
      <c r="B12" s="214" t="s">
        <v>197</v>
      </c>
      <c r="C12" s="214" t="s">
        <v>202</v>
      </c>
      <c r="D12" s="17"/>
      <c r="E12" s="214" t="s">
        <v>188</v>
      </c>
      <c r="F12" s="79">
        <v>202</v>
      </c>
      <c r="G12" s="79">
        <v>207.5</v>
      </c>
      <c r="H12" s="99">
        <f t="shared" si="2"/>
        <v>0.63984375000000004</v>
      </c>
      <c r="I12" s="78">
        <v>5</v>
      </c>
      <c r="J12" s="77">
        <f t="shared" si="3"/>
        <v>6</v>
      </c>
      <c r="K12" s="118" t="str">
        <f t="shared" si="4"/>
        <v>Q1</v>
      </c>
      <c r="L12" s="79">
        <v>215.5</v>
      </c>
      <c r="M12" s="79"/>
      <c r="N12" s="99">
        <f t="shared" si="5"/>
        <v>0.61571428571428577</v>
      </c>
      <c r="O12" s="78">
        <v>5</v>
      </c>
      <c r="P12" s="77">
        <f t="shared" si="6"/>
        <v>6</v>
      </c>
      <c r="Q12" s="118" t="str">
        <f t="shared" si="7"/>
        <v>Q1</v>
      </c>
      <c r="R12" s="110"/>
      <c r="S12" s="80">
        <f t="shared" si="8"/>
        <v>12</v>
      </c>
      <c r="T12" s="9">
        <v>5</v>
      </c>
      <c r="U12" s="221">
        <v>320</v>
      </c>
      <c r="V12" s="221">
        <v>350</v>
      </c>
      <c r="W12" s="222">
        <f t="shared" si="9"/>
        <v>208.33333333333334</v>
      </c>
    </row>
    <row r="13" spans="1:32" s="275" customFormat="1" ht="18.5" x14ac:dyDescent="0.35">
      <c r="A13" s="225">
        <v>87</v>
      </c>
      <c r="B13" s="226" t="s">
        <v>260</v>
      </c>
      <c r="C13" s="226" t="s">
        <v>242</v>
      </c>
      <c r="D13" s="227"/>
      <c r="E13" s="226" t="s">
        <v>143</v>
      </c>
      <c r="F13" s="228">
        <v>196.6</v>
      </c>
      <c r="G13" s="228">
        <v>189.5</v>
      </c>
      <c r="H13" s="229">
        <f t="shared" si="2"/>
        <v>0.60328124999999999</v>
      </c>
      <c r="I13" s="230"/>
      <c r="J13" s="231">
        <f t="shared" si="3"/>
        <v>0</v>
      </c>
      <c r="K13" s="232" t="str">
        <f t="shared" si="4"/>
        <v>Q1</v>
      </c>
      <c r="L13" s="228">
        <v>211.5</v>
      </c>
      <c r="M13" s="228"/>
      <c r="N13" s="229">
        <f t="shared" si="5"/>
        <v>0.60428571428571431</v>
      </c>
      <c r="O13" s="230">
        <v>6</v>
      </c>
      <c r="P13" s="231">
        <f t="shared" si="6"/>
        <v>5</v>
      </c>
      <c r="Q13" s="232" t="str">
        <f t="shared" si="7"/>
        <v>Q1</v>
      </c>
      <c r="R13" s="233"/>
      <c r="S13" s="234">
        <f t="shared" si="8"/>
        <v>5</v>
      </c>
      <c r="T13" s="235"/>
      <c r="U13" s="236">
        <v>320</v>
      </c>
      <c r="V13" s="236">
        <v>350</v>
      </c>
      <c r="W13" s="237">
        <f t="shared" si="9"/>
        <v>199.20000000000002</v>
      </c>
    </row>
    <row r="14" spans="1:32" s="265" customFormat="1" ht="18.5" x14ac:dyDescent="0.35">
      <c r="A14" s="252">
        <v>110</v>
      </c>
      <c r="B14" s="253" t="s">
        <v>261</v>
      </c>
      <c r="C14" s="253" t="s">
        <v>248</v>
      </c>
      <c r="D14" s="266"/>
      <c r="E14" s="253" t="s">
        <v>251</v>
      </c>
      <c r="F14" s="255">
        <v>204</v>
      </c>
      <c r="G14" s="255">
        <v>187.5</v>
      </c>
      <c r="H14" s="256">
        <f t="shared" si="2"/>
        <v>0.61171874999999998</v>
      </c>
      <c r="I14" s="257">
        <v>6</v>
      </c>
      <c r="J14" s="258">
        <f t="shared" si="3"/>
        <v>5</v>
      </c>
      <c r="K14" s="259" t="str">
        <f t="shared" si="4"/>
        <v>Q1</v>
      </c>
      <c r="L14" s="255">
        <v>220</v>
      </c>
      <c r="M14" s="255"/>
      <c r="N14" s="256">
        <f t="shared" si="5"/>
        <v>0.6875</v>
      </c>
      <c r="O14" s="257">
        <v>2</v>
      </c>
      <c r="P14" s="258">
        <f t="shared" si="6"/>
        <v>9</v>
      </c>
      <c r="Q14" s="259" t="str">
        <f t="shared" si="7"/>
        <v>Q1</v>
      </c>
      <c r="R14" s="260"/>
      <c r="S14" s="261">
        <f t="shared" si="8"/>
        <v>14</v>
      </c>
      <c r="T14" s="262"/>
      <c r="U14" s="263">
        <v>320</v>
      </c>
      <c r="V14" s="263">
        <v>320</v>
      </c>
      <c r="W14" s="264">
        <f t="shared" si="9"/>
        <v>203.83333333333334</v>
      </c>
    </row>
  </sheetData>
  <sortState xmlns:xlrd2="http://schemas.microsoft.com/office/spreadsheetml/2017/richdata2" ref="A7:E12">
    <sortCondition ref="A7:A12"/>
  </sortState>
  <mergeCells count="6">
    <mergeCell ref="O1:T1"/>
    <mergeCell ref="S3:T3"/>
    <mergeCell ref="S4:T4"/>
    <mergeCell ref="F6:K6"/>
    <mergeCell ref="L6:Q6"/>
    <mergeCell ref="S6:T6"/>
  </mergeCells>
  <conditionalFormatting sqref="F7:J14 L7:P14">
    <cfRule type="cellIs" dxfId="145" priority="2" operator="equal">
      <formula>0</formula>
    </cfRule>
  </conditionalFormatting>
  <conditionalFormatting sqref="K7:K14 Q7:Q14">
    <cfRule type="containsText" dxfId="144" priority="1" operator="containsText" text="Q">
      <formula>NOT(ISERROR(SEARCH("Q",K7)))</formula>
    </cfRule>
  </conditionalFormatting>
  <pageMargins left="0.7" right="0.7" top="0.75" bottom="0.75" header="0.3" footer="0.3"/>
  <pageSetup paperSize="9" scale="70"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E5C99-D4B7-454B-871B-56DA977FEC88}">
  <sheetPr>
    <pageSetUpPr fitToPage="1"/>
  </sheetPr>
  <dimension ref="A1:AF16"/>
  <sheetViews>
    <sheetView workbookViewId="0">
      <selection activeCell="T2" sqref="A2:T9"/>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14.7265625"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315</v>
      </c>
      <c r="C6" s="157"/>
      <c r="D6" s="153"/>
      <c r="E6" s="158"/>
      <c r="F6" s="426" t="s">
        <v>210</v>
      </c>
      <c r="G6" s="427"/>
      <c r="H6" s="427"/>
      <c r="I6" s="427"/>
      <c r="J6" s="427"/>
      <c r="K6" s="428"/>
      <c r="L6" s="426" t="s">
        <v>322</v>
      </c>
      <c r="M6" s="427"/>
      <c r="N6" s="427"/>
      <c r="O6" s="427"/>
      <c r="P6" s="427"/>
      <c r="Q6" s="428"/>
      <c r="S6" s="431"/>
      <c r="T6" s="432"/>
    </row>
    <row r="7" spans="1:32" s="238" customFormat="1" ht="18.5" x14ac:dyDescent="0.35">
      <c r="A7" s="225">
        <v>54</v>
      </c>
      <c r="B7" s="226" t="s">
        <v>198</v>
      </c>
      <c r="C7" s="226" t="s">
        <v>320</v>
      </c>
      <c r="D7" s="227"/>
      <c r="E7" s="226" t="s">
        <v>165</v>
      </c>
      <c r="F7" s="228">
        <v>249.5</v>
      </c>
      <c r="G7" s="228"/>
      <c r="H7" s="229">
        <f t="shared" ref="H7:H16" si="0">IFERROR(IF(F7=0,0,((AVERAGE(F7:G7))/U7)),"test")</f>
        <v>0.62375000000000003</v>
      </c>
      <c r="I7" s="230">
        <v>2</v>
      </c>
      <c r="J7" s="231">
        <f>IF(I7=0,,IF(I7&gt;10,,11-(I7)))</f>
        <v>9</v>
      </c>
      <c r="K7" s="232" t="str">
        <f>IF(H7="test","-",IF(H7&gt;=0.6,"Q1","-"))</f>
        <v>Q1</v>
      </c>
      <c r="L7" s="228">
        <v>252.5</v>
      </c>
      <c r="M7" s="228"/>
      <c r="N7" s="229">
        <f t="shared" ref="N7:N16" si="1">IFERROR(IF(L7=0,0,((AVERAGE(L7:M7))/V7)),"test")</f>
        <v>0.61585365853658536</v>
      </c>
      <c r="O7" s="230">
        <v>1</v>
      </c>
      <c r="P7" s="231">
        <f>IF(O7=0,,IF(O7&gt;10,,11-(O7)))</f>
        <v>10</v>
      </c>
      <c r="Q7" s="232" t="str">
        <f>IF(N7="test","-",IF(N7&gt;=0.6,"Q1","-"))</f>
        <v>Q1</v>
      </c>
      <c r="R7" s="233"/>
      <c r="S7" s="234">
        <f>P7+J7</f>
        <v>19</v>
      </c>
      <c r="T7" s="235">
        <v>2</v>
      </c>
      <c r="U7" s="236">
        <v>400</v>
      </c>
      <c r="V7" s="236">
        <v>410</v>
      </c>
      <c r="W7" s="237">
        <f>IFERROR(AVERAGE(F7:G7,L7:M7),"-")</f>
        <v>251</v>
      </c>
    </row>
    <row r="8" spans="1:32" s="82" customFormat="1" ht="18.5" x14ac:dyDescent="0.35">
      <c r="A8" s="213">
        <v>55</v>
      </c>
      <c r="B8" s="214" t="s">
        <v>211</v>
      </c>
      <c r="C8" s="214" t="s">
        <v>213</v>
      </c>
      <c r="D8" s="17"/>
      <c r="E8" s="214" t="s">
        <v>188</v>
      </c>
      <c r="F8" s="79">
        <v>263</v>
      </c>
      <c r="G8" s="79"/>
      <c r="H8" s="99">
        <f t="shared" si="0"/>
        <v>0.65749999999999997</v>
      </c>
      <c r="I8" s="78">
        <v>1</v>
      </c>
      <c r="J8" s="77">
        <f t="shared" ref="J8:J16" si="2">IF(I8=0,,IF(I8&gt;10,,11-(I8)))</f>
        <v>10</v>
      </c>
      <c r="K8" s="118" t="str">
        <f t="shared" ref="K8:K16" si="3">IF(H8&gt;=0.6,"Q1","-")</f>
        <v>Q1</v>
      </c>
      <c r="L8" s="79">
        <v>249.5</v>
      </c>
      <c r="M8" s="79"/>
      <c r="N8" s="99">
        <f t="shared" si="1"/>
        <v>0.60853658536585364</v>
      </c>
      <c r="O8" s="78">
        <v>2</v>
      </c>
      <c r="P8" s="77">
        <f t="shared" ref="P8:P16" si="4">IF(O8=0,,IF(O8&gt;10,,11-(O8)))</f>
        <v>9</v>
      </c>
      <c r="Q8" s="118" t="str">
        <f t="shared" ref="Q8:Q16" si="5">IF(N8&gt;=0.6,"Q1","-")</f>
        <v>Q1</v>
      </c>
      <c r="R8" s="4"/>
      <c r="S8" s="80">
        <f t="shared" ref="S8:S16" si="6">P8+J8</f>
        <v>19</v>
      </c>
      <c r="T8" s="9">
        <v>1</v>
      </c>
      <c r="U8" s="81">
        <v>400</v>
      </c>
      <c r="V8" s="81">
        <v>410</v>
      </c>
      <c r="W8" s="100">
        <f t="shared" ref="W8:W16" si="7">IFERROR(AVERAGE(F8:G8,L8:M8),"-")</f>
        <v>256.25</v>
      </c>
    </row>
    <row r="9" spans="1:32" s="82" customFormat="1" ht="18.5" x14ac:dyDescent="0.25">
      <c r="A9" s="76"/>
      <c r="B9" s="16"/>
      <c r="C9" s="29"/>
      <c r="D9" s="62"/>
      <c r="E9" s="16"/>
      <c r="F9" s="79"/>
      <c r="G9" s="79"/>
      <c r="H9" s="99">
        <f>IFERROR(IF(F9=0,0,((AVERAGE(F9:G9))/U9)),"test")</f>
        <v>0</v>
      </c>
      <c r="I9" s="78"/>
      <c r="J9" s="77">
        <f t="shared" si="2"/>
        <v>0</v>
      </c>
      <c r="K9" s="118" t="str">
        <f t="shared" si="3"/>
        <v>-</v>
      </c>
      <c r="L9" s="79"/>
      <c r="M9" s="79"/>
      <c r="N9" s="99">
        <f t="shared" si="1"/>
        <v>0</v>
      </c>
      <c r="O9" s="78"/>
      <c r="P9" s="77">
        <f t="shared" si="4"/>
        <v>0</v>
      </c>
      <c r="Q9" s="118" t="str">
        <f t="shared" si="5"/>
        <v>-</v>
      </c>
      <c r="R9" s="4"/>
      <c r="S9" s="80">
        <f t="shared" si="6"/>
        <v>0</v>
      </c>
      <c r="T9" s="9"/>
      <c r="U9" s="81">
        <v>0</v>
      </c>
      <c r="V9" s="81">
        <v>0</v>
      </c>
      <c r="W9" s="100" t="str">
        <f t="shared" si="7"/>
        <v>-</v>
      </c>
    </row>
    <row r="10" spans="1:32" s="82" customFormat="1" ht="18.5" x14ac:dyDescent="0.25">
      <c r="A10" s="76"/>
      <c r="B10" s="16"/>
      <c r="C10" s="29"/>
      <c r="D10" s="62"/>
      <c r="E10" s="52"/>
      <c r="F10" s="79"/>
      <c r="G10" s="79"/>
      <c r="H10" s="99">
        <f t="shared" si="0"/>
        <v>0</v>
      </c>
      <c r="I10" s="78"/>
      <c r="J10" s="77">
        <f t="shared" si="2"/>
        <v>0</v>
      </c>
      <c r="K10" s="118" t="str">
        <f t="shared" si="3"/>
        <v>-</v>
      </c>
      <c r="L10" s="79"/>
      <c r="M10" s="79"/>
      <c r="N10" s="99">
        <f t="shared" si="1"/>
        <v>0</v>
      </c>
      <c r="O10" s="78"/>
      <c r="P10" s="77">
        <f t="shared" si="4"/>
        <v>0</v>
      </c>
      <c r="Q10" s="118" t="str">
        <f t="shared" si="5"/>
        <v>-</v>
      </c>
      <c r="R10" s="4"/>
      <c r="S10" s="80">
        <f t="shared" si="6"/>
        <v>0</v>
      </c>
      <c r="T10" s="9"/>
      <c r="U10" s="81">
        <v>0</v>
      </c>
      <c r="V10" s="81">
        <v>0</v>
      </c>
      <c r="W10" s="100" t="str">
        <f t="shared" si="7"/>
        <v>-</v>
      </c>
    </row>
    <row r="11" spans="1:32" s="82" customFormat="1" ht="18.5" x14ac:dyDescent="0.25">
      <c r="A11" s="76"/>
      <c r="B11" s="16"/>
      <c r="C11" s="29"/>
      <c r="D11" s="62"/>
      <c r="E11" s="52"/>
      <c r="F11" s="79"/>
      <c r="G11" s="79"/>
      <c r="H11" s="99">
        <f t="shared" si="0"/>
        <v>0</v>
      </c>
      <c r="I11" s="78"/>
      <c r="J11" s="77">
        <f t="shared" si="2"/>
        <v>0</v>
      </c>
      <c r="K11" s="118" t="str">
        <f t="shared" si="3"/>
        <v>-</v>
      </c>
      <c r="L11" s="79"/>
      <c r="M11" s="79"/>
      <c r="N11" s="99">
        <f t="shared" si="1"/>
        <v>0</v>
      </c>
      <c r="O11" s="78"/>
      <c r="P11" s="77">
        <f>IF(O11=0,,IF(O11&gt;10,,11-(O11)))</f>
        <v>0</v>
      </c>
      <c r="Q11" s="118" t="str">
        <f t="shared" si="5"/>
        <v>-</v>
      </c>
      <c r="R11" s="4"/>
      <c r="S11" s="80">
        <f t="shared" si="6"/>
        <v>0</v>
      </c>
      <c r="T11" s="9"/>
      <c r="U11" s="81">
        <v>0</v>
      </c>
      <c r="V11" s="81">
        <v>0</v>
      </c>
      <c r="W11" s="100" t="str">
        <f t="shared" si="7"/>
        <v>-</v>
      </c>
    </row>
    <row r="12" spans="1:32" s="82" customFormat="1" ht="18.5" x14ac:dyDescent="0.25">
      <c r="A12" s="76"/>
      <c r="B12" s="16"/>
      <c r="C12" s="29"/>
      <c r="D12" s="62"/>
      <c r="E12" s="52"/>
      <c r="F12" s="79"/>
      <c r="G12" s="79"/>
      <c r="H12" s="99">
        <f t="shared" si="0"/>
        <v>0</v>
      </c>
      <c r="I12" s="78"/>
      <c r="J12" s="77">
        <f t="shared" si="2"/>
        <v>0</v>
      </c>
      <c r="K12" s="118" t="str">
        <f t="shared" si="3"/>
        <v>-</v>
      </c>
      <c r="L12" s="79"/>
      <c r="M12" s="79"/>
      <c r="N12" s="99">
        <f t="shared" si="1"/>
        <v>0</v>
      </c>
      <c r="O12" s="78"/>
      <c r="P12" s="77">
        <f t="shared" si="4"/>
        <v>0</v>
      </c>
      <c r="Q12" s="118" t="str">
        <f t="shared" si="5"/>
        <v>-</v>
      </c>
      <c r="R12" s="4"/>
      <c r="S12" s="80">
        <f t="shared" si="6"/>
        <v>0</v>
      </c>
      <c r="T12" s="9"/>
      <c r="U12" s="81">
        <v>0</v>
      </c>
      <c r="V12" s="81">
        <v>0</v>
      </c>
      <c r="W12" s="100" t="str">
        <f t="shared" si="7"/>
        <v>-</v>
      </c>
    </row>
    <row r="13" spans="1:32" s="82" customFormat="1" ht="18.5" x14ac:dyDescent="0.25">
      <c r="A13" s="76"/>
      <c r="B13" s="16"/>
      <c r="C13" s="29"/>
      <c r="D13" s="62"/>
      <c r="E13" s="52"/>
      <c r="F13" s="79"/>
      <c r="G13" s="79"/>
      <c r="H13" s="99">
        <f t="shared" si="0"/>
        <v>0</v>
      </c>
      <c r="I13" s="78"/>
      <c r="J13" s="77">
        <f t="shared" si="2"/>
        <v>0</v>
      </c>
      <c r="K13" s="118" t="str">
        <f t="shared" si="3"/>
        <v>-</v>
      </c>
      <c r="L13" s="79"/>
      <c r="M13" s="79"/>
      <c r="N13" s="99">
        <f t="shared" si="1"/>
        <v>0</v>
      </c>
      <c r="O13" s="78"/>
      <c r="P13" s="77">
        <f t="shared" si="4"/>
        <v>0</v>
      </c>
      <c r="Q13" s="118" t="str">
        <f t="shared" si="5"/>
        <v>-</v>
      </c>
      <c r="R13" s="4"/>
      <c r="S13" s="80">
        <f t="shared" si="6"/>
        <v>0</v>
      </c>
      <c r="T13" s="9"/>
      <c r="U13" s="81">
        <v>0</v>
      </c>
      <c r="V13" s="81">
        <v>0</v>
      </c>
      <c r="W13" s="100" t="str">
        <f t="shared" si="7"/>
        <v>-</v>
      </c>
    </row>
    <row r="14" spans="1:32" s="82" customFormat="1" ht="18.5" x14ac:dyDescent="0.25">
      <c r="A14" s="76"/>
      <c r="B14" s="16"/>
      <c r="C14" s="29"/>
      <c r="D14" s="62"/>
      <c r="E14" s="52"/>
      <c r="F14" s="79"/>
      <c r="G14" s="79"/>
      <c r="H14" s="99">
        <f t="shared" si="0"/>
        <v>0</v>
      </c>
      <c r="I14" s="78"/>
      <c r="J14" s="77">
        <f t="shared" si="2"/>
        <v>0</v>
      </c>
      <c r="K14" s="118" t="str">
        <f t="shared" si="3"/>
        <v>-</v>
      </c>
      <c r="L14" s="79"/>
      <c r="M14" s="79"/>
      <c r="N14" s="99">
        <f t="shared" si="1"/>
        <v>0</v>
      </c>
      <c r="O14" s="78"/>
      <c r="P14" s="77">
        <f t="shared" si="4"/>
        <v>0</v>
      </c>
      <c r="Q14" s="118" t="str">
        <f t="shared" si="5"/>
        <v>-</v>
      </c>
      <c r="R14" s="4"/>
      <c r="S14" s="80">
        <f t="shared" si="6"/>
        <v>0</v>
      </c>
      <c r="T14" s="9"/>
      <c r="U14" s="81">
        <v>0</v>
      </c>
      <c r="V14" s="81">
        <v>0</v>
      </c>
      <c r="W14" s="100" t="str">
        <f t="shared" si="7"/>
        <v>-</v>
      </c>
    </row>
    <row r="15" spans="1:32" s="82" customFormat="1" ht="18.5" x14ac:dyDescent="0.25">
      <c r="A15" s="76"/>
      <c r="B15" s="16"/>
      <c r="C15" s="29"/>
      <c r="D15" s="62"/>
      <c r="E15" s="52"/>
      <c r="F15" s="79"/>
      <c r="G15" s="79"/>
      <c r="H15" s="99">
        <f t="shared" si="0"/>
        <v>0</v>
      </c>
      <c r="I15" s="78"/>
      <c r="J15" s="77">
        <f t="shared" si="2"/>
        <v>0</v>
      </c>
      <c r="K15" s="118" t="str">
        <f t="shared" si="3"/>
        <v>-</v>
      </c>
      <c r="L15" s="79"/>
      <c r="M15" s="79"/>
      <c r="N15" s="99">
        <f t="shared" si="1"/>
        <v>0</v>
      </c>
      <c r="O15" s="78"/>
      <c r="P15" s="77">
        <f t="shared" si="4"/>
        <v>0</v>
      </c>
      <c r="Q15" s="118" t="str">
        <f t="shared" si="5"/>
        <v>-</v>
      </c>
      <c r="R15" s="4"/>
      <c r="S15" s="80">
        <f t="shared" si="6"/>
        <v>0</v>
      </c>
      <c r="T15" s="9"/>
      <c r="U15" s="81">
        <v>0</v>
      </c>
      <c r="V15" s="81">
        <v>0</v>
      </c>
      <c r="W15" s="100" t="str">
        <f t="shared" si="7"/>
        <v>-</v>
      </c>
    </row>
    <row r="16" spans="1:32" s="82" customFormat="1" ht="18.5" x14ac:dyDescent="0.25">
      <c r="A16" s="76"/>
      <c r="B16" s="16"/>
      <c r="C16" s="29"/>
      <c r="D16" s="62"/>
      <c r="E16" s="52"/>
      <c r="F16" s="79"/>
      <c r="G16" s="79"/>
      <c r="H16" s="99">
        <f t="shared" si="0"/>
        <v>0</v>
      </c>
      <c r="I16" s="78"/>
      <c r="J16" s="77">
        <f t="shared" si="2"/>
        <v>0</v>
      </c>
      <c r="K16" s="118" t="str">
        <f t="shared" si="3"/>
        <v>-</v>
      </c>
      <c r="L16" s="79"/>
      <c r="M16" s="79"/>
      <c r="N16" s="99">
        <f t="shared" si="1"/>
        <v>0</v>
      </c>
      <c r="O16" s="78"/>
      <c r="P16" s="77">
        <f t="shared" si="4"/>
        <v>0</v>
      </c>
      <c r="Q16" s="118" t="str">
        <f t="shared" si="5"/>
        <v>-</v>
      </c>
      <c r="R16" s="4"/>
      <c r="S16" s="80">
        <f t="shared" si="6"/>
        <v>0</v>
      </c>
      <c r="T16" s="9"/>
      <c r="U16" s="81">
        <v>0</v>
      </c>
      <c r="V16" s="81">
        <v>0</v>
      </c>
      <c r="W16" s="100" t="str">
        <f t="shared" si="7"/>
        <v>-</v>
      </c>
    </row>
  </sheetData>
  <mergeCells count="6">
    <mergeCell ref="O1:T1"/>
    <mergeCell ref="S3:T3"/>
    <mergeCell ref="S4:T4"/>
    <mergeCell ref="F6:K6"/>
    <mergeCell ref="L6:Q6"/>
    <mergeCell ref="S6:T6"/>
  </mergeCells>
  <conditionalFormatting sqref="F7:J16 L7:P16">
    <cfRule type="cellIs" dxfId="143" priority="3" operator="equal">
      <formula>0</formula>
    </cfRule>
  </conditionalFormatting>
  <conditionalFormatting sqref="K7:K16">
    <cfRule type="containsText" dxfId="142" priority="2" operator="containsText" text="Q">
      <formula>NOT(ISERROR(SEARCH("Q",K7)))</formula>
    </cfRule>
  </conditionalFormatting>
  <conditionalFormatting sqref="Q7:Q16">
    <cfRule type="containsText" dxfId="141" priority="1" operator="containsText" text="Q">
      <formula>NOT(ISERROR(SEARCH("Q",Q7)))</formula>
    </cfRule>
  </conditionalFormatting>
  <pageMargins left="0.7" right="0.7" top="0.75" bottom="0.75" header="0.3" footer="0.3"/>
  <pageSetup paperSize="9" scale="65" fitToHeight="0"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1B3CC-0B3C-461C-B799-C99CBD6D85D2}">
  <sheetPr>
    <pageSetUpPr fitToPage="1"/>
  </sheetPr>
  <dimension ref="A1:AF11"/>
  <sheetViews>
    <sheetView workbookViewId="0">
      <selection activeCell="T2" sqref="A2:T11"/>
    </sheetView>
  </sheetViews>
  <sheetFormatPr defaultRowHeight="12.5" outlineLevelRow="1" x14ac:dyDescent="0.25"/>
  <cols>
    <col min="1" max="1" width="6.7265625" style="3" customWidth="1"/>
    <col min="2" max="2" width="24.81640625" customWidth="1"/>
    <col min="3" max="3" width="28" bestFit="1" customWidth="1"/>
    <col min="4" max="4" width="11.453125" style="3" customWidth="1"/>
    <col min="5" max="5" width="21.72656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216"/>
      <c r="B6" s="217" t="s">
        <v>316</v>
      </c>
      <c r="C6" s="218"/>
      <c r="D6" s="219"/>
      <c r="E6" s="220"/>
      <c r="F6" s="433" t="s">
        <v>223</v>
      </c>
      <c r="G6" s="434"/>
      <c r="H6" s="434"/>
      <c r="I6" s="434"/>
      <c r="J6" s="434"/>
      <c r="K6" s="435"/>
      <c r="L6" s="433" t="s">
        <v>224</v>
      </c>
      <c r="M6" s="434"/>
      <c r="N6" s="434"/>
      <c r="O6" s="434"/>
      <c r="P6" s="434"/>
      <c r="Q6" s="435"/>
      <c r="S6" s="436"/>
      <c r="T6" s="437"/>
    </row>
    <row r="7" spans="1:32" s="223" customFormat="1" ht="18.5" x14ac:dyDescent="0.35">
      <c r="A7" s="213">
        <v>62</v>
      </c>
      <c r="B7" s="214" t="s">
        <v>214</v>
      </c>
      <c r="C7" s="214" t="s">
        <v>218</v>
      </c>
      <c r="D7" s="17"/>
      <c r="E7" s="214" t="s">
        <v>141</v>
      </c>
      <c r="F7" s="79">
        <v>103.5</v>
      </c>
      <c r="G7" s="79"/>
      <c r="H7" s="99">
        <f t="shared" ref="H7:H11" si="0">IFERROR(IF(F7=0,0,((AVERAGE(F7:G7))/U7)),"test")</f>
        <v>0.69</v>
      </c>
      <c r="I7" s="78">
        <v>1</v>
      </c>
      <c r="J7" s="77">
        <f>IF(I7=0,,IF(I7&gt;10,,11-(I7)))</f>
        <v>10</v>
      </c>
      <c r="K7" s="118" t="str">
        <f>IF(H7="test","-",IF(H7&gt;=0.6,"Q1","-"))</f>
        <v>Q1</v>
      </c>
      <c r="L7" s="79">
        <v>91</v>
      </c>
      <c r="M7" s="79"/>
      <c r="N7" s="99">
        <f t="shared" ref="N7:N11" si="1">IFERROR(IF(L7=0,0,((AVERAGE(L7:M7))/V7)),"test")</f>
        <v>0.60666666666666669</v>
      </c>
      <c r="O7" s="78">
        <v>3</v>
      </c>
      <c r="P7" s="77">
        <f>IF(O7=0,,IF(O7&gt;10,,11-(O7)))</f>
        <v>8</v>
      </c>
      <c r="Q7" s="118" t="str">
        <f>IF(N7="test","-",IF(N7&gt;=0.6,"Q1","-"))</f>
        <v>Q1</v>
      </c>
      <c r="R7" s="110"/>
      <c r="S7" s="80">
        <f>P7+J7</f>
        <v>18</v>
      </c>
      <c r="T7" s="9">
        <v>1</v>
      </c>
      <c r="U7" s="221">
        <v>150</v>
      </c>
      <c r="V7" s="221">
        <v>150</v>
      </c>
      <c r="W7" s="222">
        <f>IFERROR(AVERAGE(F7:G7,L7:M7),"-")</f>
        <v>97.25</v>
      </c>
    </row>
    <row r="8" spans="1:32" s="223" customFormat="1" ht="18.5" x14ac:dyDescent="0.35">
      <c r="A8" s="213">
        <v>61</v>
      </c>
      <c r="B8" s="214" t="s">
        <v>215</v>
      </c>
      <c r="C8" s="214" t="s">
        <v>219</v>
      </c>
      <c r="D8" s="17"/>
      <c r="E8" s="214" t="s">
        <v>188</v>
      </c>
      <c r="F8" s="79" t="s">
        <v>321</v>
      </c>
      <c r="G8" s="79"/>
      <c r="H8" s="99" t="str">
        <f t="shared" si="0"/>
        <v>test</v>
      </c>
      <c r="I8" s="78"/>
      <c r="J8" s="77">
        <f t="shared" ref="J8:J11" si="2">IF(I8=0,,IF(I8&gt;10,,11-(I8)))</f>
        <v>0</v>
      </c>
      <c r="K8" s="118" t="str">
        <f t="shared" ref="K8:K11" si="3">IF(H8&gt;=0.6,"Q1","-")</f>
        <v>Q1</v>
      </c>
      <c r="L8" s="79" t="s">
        <v>335</v>
      </c>
      <c r="M8" s="79"/>
      <c r="N8" s="99" t="str">
        <f t="shared" si="1"/>
        <v>test</v>
      </c>
      <c r="O8" s="78"/>
      <c r="P8" s="77">
        <f t="shared" ref="P8:P11" si="4">IF(O8=0,,IF(O8&gt;10,,11-(O8)))</f>
        <v>0</v>
      </c>
      <c r="Q8" s="118" t="str">
        <f t="shared" ref="Q8:Q11" si="5">IF(N8&gt;=0.6,"Q1","-")</f>
        <v>Q1</v>
      </c>
      <c r="R8" s="110"/>
      <c r="S8" s="80">
        <f t="shared" ref="S8:S11" si="6">P8+J8</f>
        <v>0</v>
      </c>
      <c r="T8" s="9"/>
      <c r="U8" s="221">
        <v>150</v>
      </c>
      <c r="V8" s="221">
        <v>150</v>
      </c>
      <c r="W8" s="222" t="str">
        <f t="shared" ref="W8:W11" si="7">IFERROR(AVERAGE(F8:G8,L8:M8),"-")</f>
        <v>-</v>
      </c>
    </row>
    <row r="9" spans="1:32" s="223" customFormat="1" ht="18.5" x14ac:dyDescent="0.35">
      <c r="A9" s="213">
        <v>63</v>
      </c>
      <c r="B9" s="214" t="s">
        <v>216</v>
      </c>
      <c r="C9" s="214" t="s">
        <v>220</v>
      </c>
      <c r="D9" s="17"/>
      <c r="E9" s="214" t="s">
        <v>163</v>
      </c>
      <c r="F9" s="79">
        <v>95.5</v>
      </c>
      <c r="G9" s="79"/>
      <c r="H9" s="99">
        <f t="shared" si="0"/>
        <v>0.63666666666666671</v>
      </c>
      <c r="I9" s="78">
        <v>2</v>
      </c>
      <c r="J9" s="77">
        <f t="shared" si="2"/>
        <v>9</v>
      </c>
      <c r="K9" s="118" t="str">
        <f t="shared" si="3"/>
        <v>Q1</v>
      </c>
      <c r="L9" s="79">
        <v>92</v>
      </c>
      <c r="M9" s="79"/>
      <c r="N9" s="99">
        <f t="shared" si="1"/>
        <v>0.61333333333333329</v>
      </c>
      <c r="O9" s="78">
        <v>2</v>
      </c>
      <c r="P9" s="77">
        <f t="shared" si="4"/>
        <v>9</v>
      </c>
      <c r="Q9" s="118" t="str">
        <f t="shared" si="5"/>
        <v>Q1</v>
      </c>
      <c r="R9" s="110"/>
      <c r="S9" s="80">
        <f t="shared" si="6"/>
        <v>18</v>
      </c>
      <c r="T9" s="9">
        <v>3</v>
      </c>
      <c r="U9" s="221">
        <v>150</v>
      </c>
      <c r="V9" s="221">
        <v>150</v>
      </c>
      <c r="W9" s="222">
        <f t="shared" si="7"/>
        <v>93.75</v>
      </c>
    </row>
    <row r="10" spans="1:32" s="223" customFormat="1" ht="18.5" x14ac:dyDescent="0.35">
      <c r="A10" s="291">
        <v>60</v>
      </c>
      <c r="B10" s="292" t="s">
        <v>323</v>
      </c>
      <c r="C10" s="292" t="s">
        <v>221</v>
      </c>
      <c r="D10" s="306"/>
      <c r="E10" s="292" t="s">
        <v>164</v>
      </c>
      <c r="F10" s="307">
        <v>82.5</v>
      </c>
      <c r="G10" s="307"/>
      <c r="H10" s="308">
        <f t="shared" si="0"/>
        <v>0.55000000000000004</v>
      </c>
      <c r="I10" s="309"/>
      <c r="J10" s="310">
        <f t="shared" si="2"/>
        <v>0</v>
      </c>
      <c r="K10" s="311" t="str">
        <f t="shared" si="3"/>
        <v>-</v>
      </c>
      <c r="L10" s="307">
        <v>82</v>
      </c>
      <c r="M10" s="307"/>
      <c r="N10" s="308">
        <f t="shared" si="1"/>
        <v>0.54666666666666663</v>
      </c>
      <c r="O10" s="309"/>
      <c r="P10" s="310">
        <f t="shared" si="4"/>
        <v>0</v>
      </c>
      <c r="Q10" s="311" t="str">
        <f t="shared" si="5"/>
        <v>-</v>
      </c>
      <c r="R10" s="312"/>
      <c r="S10" s="313">
        <f t="shared" si="6"/>
        <v>0</v>
      </c>
      <c r="T10" s="314"/>
      <c r="U10" s="315">
        <v>150</v>
      </c>
      <c r="V10" s="315">
        <v>150</v>
      </c>
      <c r="W10" s="316">
        <f t="shared" si="7"/>
        <v>82.25</v>
      </c>
    </row>
    <row r="11" spans="1:32" s="223" customFormat="1" ht="18.5" x14ac:dyDescent="0.35">
      <c r="A11" s="213">
        <v>64</v>
      </c>
      <c r="B11" s="214" t="s">
        <v>217</v>
      </c>
      <c r="C11" s="214" t="s">
        <v>222</v>
      </c>
      <c r="D11" s="17"/>
      <c r="E11" s="214" t="s">
        <v>164</v>
      </c>
      <c r="F11" s="79">
        <v>93</v>
      </c>
      <c r="G11" s="79"/>
      <c r="H11" s="99">
        <f t="shared" si="0"/>
        <v>0.62</v>
      </c>
      <c r="I11" s="78">
        <v>3</v>
      </c>
      <c r="J11" s="77">
        <f t="shared" si="2"/>
        <v>8</v>
      </c>
      <c r="K11" s="118" t="str">
        <f t="shared" si="3"/>
        <v>Q1</v>
      </c>
      <c r="L11" s="79">
        <v>98</v>
      </c>
      <c r="M11" s="79"/>
      <c r="N11" s="99">
        <f t="shared" si="1"/>
        <v>0.65333333333333332</v>
      </c>
      <c r="O11" s="78">
        <v>1</v>
      </c>
      <c r="P11" s="77">
        <f t="shared" si="4"/>
        <v>10</v>
      </c>
      <c r="Q11" s="118" t="str">
        <f t="shared" si="5"/>
        <v>Q1</v>
      </c>
      <c r="R11" s="110"/>
      <c r="S11" s="80">
        <f t="shared" si="6"/>
        <v>18</v>
      </c>
      <c r="T11" s="9">
        <v>2</v>
      </c>
      <c r="U11" s="221">
        <v>150</v>
      </c>
      <c r="V11" s="221">
        <v>150</v>
      </c>
      <c r="W11" s="222">
        <f t="shared" si="7"/>
        <v>95.5</v>
      </c>
    </row>
  </sheetData>
  <mergeCells count="6">
    <mergeCell ref="O1:T1"/>
    <mergeCell ref="S3:T3"/>
    <mergeCell ref="S4:T4"/>
    <mergeCell ref="F6:K6"/>
    <mergeCell ref="L6:Q6"/>
    <mergeCell ref="S6:T6"/>
  </mergeCells>
  <conditionalFormatting sqref="F7:J11 L7:P11">
    <cfRule type="cellIs" dxfId="140" priority="3" operator="equal">
      <formula>0</formula>
    </cfRule>
  </conditionalFormatting>
  <conditionalFormatting sqref="K7:K11 Q7:Q11">
    <cfRule type="containsText" dxfId="139" priority="2" operator="containsText" text="Q">
      <formula>NOT(ISERROR(SEARCH("Q",K7)))</formula>
    </cfRule>
  </conditionalFormatting>
  <pageMargins left="0.7" right="0.7" top="0.75" bottom="0.75" header="0.3" footer="0.3"/>
  <pageSetup paperSize="9" scale="62"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016A0-1941-4250-ADB3-27992326DA77}">
  <sheetPr>
    <pageSetUpPr fitToPage="1"/>
  </sheetPr>
  <dimension ref="A1:AF15"/>
  <sheetViews>
    <sheetView topLeftCell="A4" workbookViewId="0">
      <selection activeCell="T2" sqref="A2:T11"/>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21.4531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c r="T2" cm="1">
        <f t="array" aca="1" ref="T2" ca="1">+T2:DA11</f>
        <v>0</v>
      </c>
    </row>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317</v>
      </c>
      <c r="C6" s="157"/>
      <c r="D6" s="153"/>
      <c r="E6" s="158"/>
      <c r="F6" s="426" t="s">
        <v>239</v>
      </c>
      <c r="G6" s="427"/>
      <c r="H6" s="427"/>
      <c r="I6" s="427"/>
      <c r="J6" s="427"/>
      <c r="K6" s="428"/>
      <c r="L6" s="426" t="s">
        <v>224</v>
      </c>
      <c r="M6" s="427"/>
      <c r="N6" s="427"/>
      <c r="O6" s="427"/>
      <c r="P6" s="427"/>
      <c r="Q6" s="428"/>
      <c r="S6" s="431"/>
      <c r="T6" s="432"/>
    </row>
    <row r="7" spans="1:32" s="82" customFormat="1" ht="18.5" x14ac:dyDescent="0.35">
      <c r="A7" s="213">
        <v>70</v>
      </c>
      <c r="B7" s="214" t="s">
        <v>227</v>
      </c>
      <c r="C7" s="214" t="s">
        <v>233</v>
      </c>
      <c r="D7" s="17"/>
      <c r="E7" s="214">
        <v>1</v>
      </c>
      <c r="F7" s="79">
        <v>92</v>
      </c>
      <c r="G7" s="79"/>
      <c r="H7" s="99">
        <f t="shared" ref="H7" si="0">IFERROR(IF(F7=0,0,((AVERAGE(F7:G7))/U7)),"test")</f>
        <v>0.61333333333333329</v>
      </c>
      <c r="I7" s="78">
        <v>2</v>
      </c>
      <c r="J7" s="77">
        <f>IF(I7=0,,IF(I7&gt;10,,11-(I7)))</f>
        <v>9</v>
      </c>
      <c r="K7" s="118" t="str">
        <f>IF(H7="test","-",IF(H7&gt;=0.6,"Q1","-"))</f>
        <v>Q1</v>
      </c>
      <c r="L7" s="79">
        <v>90</v>
      </c>
      <c r="M7" s="79"/>
      <c r="N7" s="99">
        <f t="shared" ref="N7" si="1">IFERROR(IF(L7=0,0,((AVERAGE(L7:M7))/V7)),"test")</f>
        <v>0.6</v>
      </c>
      <c r="O7" s="78">
        <v>2</v>
      </c>
      <c r="P7" s="77">
        <f>IF(O7=0,,IF(O7&gt;10,,11-(O7)))</f>
        <v>9</v>
      </c>
      <c r="Q7" s="118" t="str">
        <f>IF(N7="test","-",IF(N7&gt;=0.6,"Q1","-"))</f>
        <v>Q1</v>
      </c>
      <c r="R7" s="4"/>
      <c r="S7" s="80">
        <f>P7+J7</f>
        <v>18</v>
      </c>
      <c r="T7" s="9">
        <v>2</v>
      </c>
      <c r="U7" s="81">
        <v>150</v>
      </c>
      <c r="V7" s="81">
        <v>150</v>
      </c>
      <c r="W7" s="100">
        <f t="shared" ref="W7" si="2">IFERROR(AVERAGE(F7:G7,L7:M7),"-")</f>
        <v>91</v>
      </c>
    </row>
    <row r="8" spans="1:32" s="82" customFormat="1" ht="18.5" x14ac:dyDescent="0.35">
      <c r="A8" s="213">
        <v>71</v>
      </c>
      <c r="B8" s="214" t="s">
        <v>228</v>
      </c>
      <c r="C8" s="214" t="s">
        <v>234</v>
      </c>
      <c r="D8" s="17"/>
      <c r="E8" s="214" t="s">
        <v>188</v>
      </c>
      <c r="F8" s="79">
        <v>86.5</v>
      </c>
      <c r="G8" s="79"/>
      <c r="H8" s="99">
        <f t="shared" ref="H8:H11" si="3">IFERROR(IF(F8=0,0,((AVERAGE(F8:G8))/U8)),"test")</f>
        <v>0.57666666666666666</v>
      </c>
      <c r="I8" s="78">
        <v>4</v>
      </c>
      <c r="J8" s="77">
        <f t="shared" ref="J8:J11" si="4">IF(I8=0,,IF(I8&gt;10,,11-(I8)))</f>
        <v>7</v>
      </c>
      <c r="K8" s="118" t="str">
        <f t="shared" ref="K8:K11" si="5">IF(H8="test","-",IF(H8&gt;=0.6,"Q1","-"))</f>
        <v>-</v>
      </c>
      <c r="L8" s="79">
        <v>81</v>
      </c>
      <c r="M8" s="79"/>
      <c r="N8" s="99">
        <f t="shared" ref="N8:N11" si="6">IFERROR(IF(L8=0,0,((AVERAGE(L8:M8))/V8)),"test")</f>
        <v>0.54</v>
      </c>
      <c r="O8" s="78">
        <v>3</v>
      </c>
      <c r="P8" s="77">
        <f t="shared" ref="P8:P11" si="7">IF(O8=0,,IF(O8&gt;10,,11-(O8)))</f>
        <v>8</v>
      </c>
      <c r="Q8" s="118" t="str">
        <f t="shared" ref="Q8:Q11" si="8">IF(N8="test","-",IF(N8&gt;=0.6,"Q1","-"))</f>
        <v>-</v>
      </c>
      <c r="R8" s="4"/>
      <c r="S8" s="80">
        <f t="shared" ref="S8:S11" si="9">P8+J8</f>
        <v>15</v>
      </c>
      <c r="T8" s="9">
        <v>3</v>
      </c>
      <c r="U8" s="81">
        <v>150</v>
      </c>
      <c r="V8" s="81">
        <v>150</v>
      </c>
      <c r="W8" s="100">
        <f t="shared" ref="W8:W11" si="10">IFERROR(AVERAGE(F8:G8,L8:M8),"-")</f>
        <v>83.75</v>
      </c>
    </row>
    <row r="9" spans="1:32" s="82" customFormat="1" ht="18.5" x14ac:dyDescent="0.35">
      <c r="A9" s="213">
        <v>73</v>
      </c>
      <c r="B9" s="214" t="s">
        <v>226</v>
      </c>
      <c r="C9" s="214" t="s">
        <v>232</v>
      </c>
      <c r="D9" s="17"/>
      <c r="E9" s="214" t="s">
        <v>237</v>
      </c>
      <c r="F9" s="79">
        <v>88.5</v>
      </c>
      <c r="G9" s="79"/>
      <c r="H9" s="99">
        <f t="shared" si="3"/>
        <v>0.59</v>
      </c>
      <c r="I9" s="78">
        <v>3</v>
      </c>
      <c r="J9" s="77">
        <f t="shared" si="4"/>
        <v>8</v>
      </c>
      <c r="K9" s="118" t="str">
        <f t="shared" si="5"/>
        <v>-</v>
      </c>
      <c r="L9" s="79"/>
      <c r="M9" s="79"/>
      <c r="N9" s="99">
        <f t="shared" si="6"/>
        <v>0</v>
      </c>
      <c r="O9" s="78"/>
      <c r="P9" s="77">
        <f t="shared" si="7"/>
        <v>0</v>
      </c>
      <c r="Q9" s="118" t="str">
        <f t="shared" si="8"/>
        <v>-</v>
      </c>
      <c r="R9" s="4"/>
      <c r="S9" s="80">
        <f t="shared" si="9"/>
        <v>8</v>
      </c>
      <c r="T9" s="9">
        <v>5</v>
      </c>
      <c r="U9" s="81">
        <v>150</v>
      </c>
      <c r="V9" s="81">
        <v>150</v>
      </c>
      <c r="W9" s="100">
        <f t="shared" si="10"/>
        <v>88.5</v>
      </c>
    </row>
    <row r="10" spans="1:32" s="82" customFormat="1" ht="18.5" x14ac:dyDescent="0.35">
      <c r="A10" s="213">
        <v>74</v>
      </c>
      <c r="B10" s="214" t="s">
        <v>225</v>
      </c>
      <c r="C10" s="214" t="s">
        <v>231</v>
      </c>
      <c r="D10" s="17"/>
      <c r="E10" s="214" t="s">
        <v>236</v>
      </c>
      <c r="F10" s="79">
        <v>73.5</v>
      </c>
      <c r="G10" s="79"/>
      <c r="H10" s="99">
        <f t="shared" si="3"/>
        <v>0.49</v>
      </c>
      <c r="I10" s="78">
        <v>5</v>
      </c>
      <c r="J10" s="77">
        <f t="shared" si="4"/>
        <v>6</v>
      </c>
      <c r="K10" s="118" t="str">
        <f t="shared" si="5"/>
        <v>-</v>
      </c>
      <c r="L10" s="79">
        <v>80.5</v>
      </c>
      <c r="M10" s="79"/>
      <c r="N10" s="99">
        <f t="shared" si="6"/>
        <v>0.53666666666666663</v>
      </c>
      <c r="O10" s="78">
        <v>4</v>
      </c>
      <c r="P10" s="77">
        <f t="shared" si="7"/>
        <v>7</v>
      </c>
      <c r="Q10" s="118" t="str">
        <f t="shared" si="8"/>
        <v>-</v>
      </c>
      <c r="R10" s="4"/>
      <c r="S10" s="80">
        <f t="shared" si="9"/>
        <v>13</v>
      </c>
      <c r="T10" s="9">
        <v>4</v>
      </c>
      <c r="U10" s="81">
        <v>150</v>
      </c>
      <c r="V10" s="81">
        <v>150</v>
      </c>
      <c r="W10" s="100">
        <f t="shared" si="10"/>
        <v>77</v>
      </c>
    </row>
    <row r="11" spans="1:32" s="82" customFormat="1" ht="18.5" x14ac:dyDescent="0.35">
      <c r="A11" s="213">
        <v>75</v>
      </c>
      <c r="B11" s="214" t="s">
        <v>229</v>
      </c>
      <c r="C11" s="214" t="s">
        <v>235</v>
      </c>
      <c r="D11" s="215"/>
      <c r="E11" s="214" t="s">
        <v>165</v>
      </c>
      <c r="F11" s="79">
        <v>95</v>
      </c>
      <c r="G11" s="79"/>
      <c r="H11" s="99">
        <f t="shared" si="3"/>
        <v>0.6333333333333333</v>
      </c>
      <c r="I11" s="78">
        <v>1</v>
      </c>
      <c r="J11" s="77">
        <f t="shared" si="4"/>
        <v>10</v>
      </c>
      <c r="K11" s="118" t="str">
        <f t="shared" si="5"/>
        <v>Q1</v>
      </c>
      <c r="L11" s="79">
        <v>102</v>
      </c>
      <c r="M11" s="79"/>
      <c r="N11" s="99">
        <f t="shared" si="6"/>
        <v>0.68</v>
      </c>
      <c r="O11" s="78">
        <v>1</v>
      </c>
      <c r="P11" s="77">
        <f t="shared" si="7"/>
        <v>10</v>
      </c>
      <c r="Q11" s="118" t="str">
        <f t="shared" si="8"/>
        <v>Q1</v>
      </c>
      <c r="R11" s="4"/>
      <c r="S11" s="80">
        <f t="shared" si="9"/>
        <v>20</v>
      </c>
      <c r="T11" s="9">
        <v>1</v>
      </c>
      <c r="U11" s="81">
        <v>150</v>
      </c>
      <c r="V11" s="81">
        <v>150</v>
      </c>
      <c r="W11" s="100">
        <f t="shared" si="10"/>
        <v>98.5</v>
      </c>
    </row>
    <row r="12" spans="1:32" s="267" customFormat="1" ht="18.5" x14ac:dyDescent="0.35">
      <c r="A12" s="252">
        <v>76</v>
      </c>
      <c r="B12" s="253" t="s">
        <v>254</v>
      </c>
      <c r="C12" s="253" t="s">
        <v>230</v>
      </c>
      <c r="D12" s="266"/>
      <c r="E12" s="253" t="s">
        <v>252</v>
      </c>
      <c r="F12" s="255">
        <v>96.5</v>
      </c>
      <c r="G12" s="255"/>
      <c r="H12" s="256">
        <f>IFERROR(IF(F12=0,0,((AVERAGE(F12:G12))/U12)),"test")</f>
        <v>0.64333333333333331</v>
      </c>
      <c r="I12" s="257"/>
      <c r="J12" s="258">
        <f>IF(I12=0,,IF(I12&gt;10,,11-(I12)))</f>
        <v>0</v>
      </c>
      <c r="K12" s="259" t="str">
        <f>IF(H12="test","-",IF(H12&gt;=0.6,"Q1","-"))</f>
        <v>Q1</v>
      </c>
      <c r="L12" s="255"/>
      <c r="M12" s="255"/>
      <c r="N12" s="256">
        <f>IFERROR(IF(L12=0,0,((AVERAGE(L12:M12))/V12)),"test")</f>
        <v>0</v>
      </c>
      <c r="O12" s="257"/>
      <c r="P12" s="258">
        <f>IF(O12=0,,IF(O12&gt;10,,11-(O12)))</f>
        <v>0</v>
      </c>
      <c r="Q12" s="259" t="str">
        <f>IF(N12="test","-",IF(N12&gt;=0.6,"Q1","-"))</f>
        <v>-</v>
      </c>
      <c r="R12" s="260"/>
      <c r="S12" s="261">
        <f>P12+J12</f>
        <v>0</v>
      </c>
      <c r="T12" s="262"/>
      <c r="U12" s="263">
        <v>150</v>
      </c>
      <c r="V12" s="263">
        <v>150</v>
      </c>
      <c r="W12" s="264">
        <f>IFERROR(AVERAGE(F12:G12,L12:M12),"-")</f>
        <v>96.5</v>
      </c>
    </row>
    <row r="13" spans="1:32" s="267" customFormat="1" ht="18.5" x14ac:dyDescent="0.35">
      <c r="A13" s="252">
        <v>72</v>
      </c>
      <c r="B13" s="253" t="s">
        <v>255</v>
      </c>
      <c r="C13" s="253" t="s">
        <v>249</v>
      </c>
      <c r="D13" s="266"/>
      <c r="E13" s="253"/>
      <c r="F13" s="255">
        <v>87.5</v>
      </c>
      <c r="G13" s="255"/>
      <c r="H13" s="256">
        <f>IFERROR(IF(F13=0,0,((AVERAGE(F13:G13))/U13)),"test")</f>
        <v>0.58333333333333337</v>
      </c>
      <c r="I13" s="257"/>
      <c r="J13" s="258">
        <f>IF(I13=0,,IF(I13&gt;10,,11-(I13)))</f>
        <v>0</v>
      </c>
      <c r="K13" s="259" t="str">
        <f>IF(H13="test","-",IF(H13&gt;=0.6,"Q1","-"))</f>
        <v>-</v>
      </c>
      <c r="L13" s="255">
        <v>85</v>
      </c>
      <c r="M13" s="255"/>
      <c r="N13" s="256">
        <f>IFERROR(IF(L13=0,0,((AVERAGE(L13:M13))/V13)),"test")</f>
        <v>0.56666666666666665</v>
      </c>
      <c r="O13" s="257"/>
      <c r="P13" s="258">
        <f>IF(O13=0,,IF(O13&gt;10,,11-(O13)))</f>
        <v>0</v>
      </c>
      <c r="Q13" s="259" t="str">
        <f>IF(N13="test","-",IF(N13&gt;=0.6,"Q1","-"))</f>
        <v>-</v>
      </c>
      <c r="R13" s="260"/>
      <c r="S13" s="261">
        <f>P13+J13</f>
        <v>0</v>
      </c>
      <c r="T13" s="262"/>
      <c r="U13" s="263">
        <v>150</v>
      </c>
      <c r="V13" s="263">
        <v>150</v>
      </c>
      <c r="W13" s="264">
        <f t="shared" ref="W13:W15" si="11">IFERROR(AVERAGE(F13:G13,L13:M13),"-")</f>
        <v>86.25</v>
      </c>
    </row>
    <row r="14" spans="1:32" s="267" customFormat="1" ht="18.5" x14ac:dyDescent="0.35">
      <c r="A14" s="252">
        <v>80</v>
      </c>
      <c r="B14" s="253" t="s">
        <v>240</v>
      </c>
      <c r="C14" s="253" t="s">
        <v>245</v>
      </c>
      <c r="D14" s="254"/>
      <c r="E14" s="253" t="s">
        <v>188</v>
      </c>
      <c r="F14" s="255">
        <v>87</v>
      </c>
      <c r="G14" s="255"/>
      <c r="H14" s="256">
        <f>IFERROR(IF(F14=0,0,((AVERAGE(F14:G14))/U14)),"test")</f>
        <v>0.57999999999999996</v>
      </c>
      <c r="I14" s="257"/>
      <c r="J14" s="258">
        <f>IF(I14=0,,IF(I14&gt;10,,11-(I14)))</f>
        <v>0</v>
      </c>
      <c r="K14" s="259" t="str">
        <f>IF(H14="test","-",IF(H14&gt;=0.6,"Q1","-"))</f>
        <v>-</v>
      </c>
      <c r="L14" s="255">
        <v>89.5</v>
      </c>
      <c r="M14" s="255"/>
      <c r="N14" s="256">
        <f>IFERROR(IF(L14=0,0,((AVERAGE(L14:M14))/V14)),"test")</f>
        <v>0.59666666666666668</v>
      </c>
      <c r="O14" s="257"/>
      <c r="P14" s="258">
        <f>IF(O14=0,,IF(O14&gt;10,,11-(O14)))</f>
        <v>0</v>
      </c>
      <c r="Q14" s="259" t="str">
        <f>IF(N14="test","-",IF(N14&gt;=0.6,"Q1","-"))</f>
        <v>-</v>
      </c>
      <c r="R14" s="260"/>
      <c r="S14" s="261">
        <f>P14+J14</f>
        <v>0</v>
      </c>
      <c r="T14" s="262"/>
      <c r="U14" s="263">
        <v>150</v>
      </c>
      <c r="V14" s="263">
        <v>150</v>
      </c>
      <c r="W14" s="264">
        <f t="shared" si="11"/>
        <v>88.25</v>
      </c>
    </row>
    <row r="15" spans="1:32" s="267" customFormat="1" ht="18.5" x14ac:dyDescent="0.35">
      <c r="A15" s="252">
        <v>84</v>
      </c>
      <c r="B15" s="253" t="s">
        <v>258</v>
      </c>
      <c r="C15" s="253" t="s">
        <v>244</v>
      </c>
      <c r="D15" s="254"/>
      <c r="E15" s="253" t="s">
        <v>188</v>
      </c>
      <c r="F15" s="255">
        <v>85.5</v>
      </c>
      <c r="G15" s="255"/>
      <c r="H15" s="256">
        <f>IFERROR(IF(F15=0,0,((AVERAGE(F15:G15))/U15)),"test")</f>
        <v>0.56999999999999995</v>
      </c>
      <c r="I15" s="257"/>
      <c r="J15" s="258">
        <f>IF(I15=0,,IF(I15&gt;10,,11-(I15)))</f>
        <v>0</v>
      </c>
      <c r="K15" s="259" t="str">
        <f>IF(H15="test","-",IF(H15&gt;=0.6,"Q1","-"))</f>
        <v>-</v>
      </c>
      <c r="L15" s="255">
        <v>93.5</v>
      </c>
      <c r="M15" s="255"/>
      <c r="N15" s="256">
        <f>IFERROR(IF(L15=0,0,((AVERAGE(L15:M15))/V15)),"test")</f>
        <v>0.62333333333333329</v>
      </c>
      <c r="O15" s="257"/>
      <c r="P15" s="258">
        <f>IF(O15=0,,IF(O15&gt;10,,11-(O15)))</f>
        <v>0</v>
      </c>
      <c r="Q15" s="259" t="str">
        <f>IF(N15="test","-",IF(N15&gt;=0.6,"Q1","-"))</f>
        <v>Q1</v>
      </c>
      <c r="R15" s="260"/>
      <c r="S15" s="261">
        <f>P15+J15</f>
        <v>0</v>
      </c>
      <c r="T15" s="262"/>
      <c r="U15" s="263">
        <v>150</v>
      </c>
      <c r="V15" s="263">
        <v>150</v>
      </c>
      <c r="W15" s="264">
        <f t="shared" si="11"/>
        <v>89.5</v>
      </c>
    </row>
  </sheetData>
  <sortState xmlns:xlrd2="http://schemas.microsoft.com/office/spreadsheetml/2017/richdata2" ref="A7:E12">
    <sortCondition ref="A7:A12"/>
  </sortState>
  <mergeCells count="6">
    <mergeCell ref="O1:T1"/>
    <mergeCell ref="S3:T3"/>
    <mergeCell ref="S4:T4"/>
    <mergeCell ref="F6:K6"/>
    <mergeCell ref="L6:Q6"/>
    <mergeCell ref="S6:T6"/>
  </mergeCells>
  <conditionalFormatting sqref="F7:J15 L7:P15">
    <cfRule type="cellIs" dxfId="138" priority="2" operator="equal">
      <formula>0</formula>
    </cfRule>
  </conditionalFormatting>
  <conditionalFormatting sqref="K7:K15 Q7:Q15">
    <cfRule type="containsText" dxfId="137" priority="1" operator="containsText" text="Q">
      <formula>NOT(ISERROR(SEARCH("Q",K7)))</formula>
    </cfRule>
  </conditionalFormatting>
  <pageMargins left="0.7" right="0.7" top="0.75" bottom="0.75" header="0.3" footer="0.3"/>
  <pageSetup paperSize="9" scale="63" fitToHeight="0" orientation="landscape"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3F73-795E-4ABA-A2D0-925701772FD3}">
  <sheetPr>
    <pageSetUpPr fitToPage="1"/>
  </sheetPr>
  <dimension ref="A1:AF12"/>
  <sheetViews>
    <sheetView topLeftCell="L3" workbookViewId="0">
      <selection activeCell="S12" sqref="S12"/>
    </sheetView>
  </sheetViews>
  <sheetFormatPr defaultRowHeight="12.5" outlineLevelRow="1" x14ac:dyDescent="0.25"/>
  <cols>
    <col min="1" max="1" width="6.7265625" style="3" customWidth="1"/>
    <col min="2" max="2" width="24.81640625" customWidth="1"/>
    <col min="3" max="3" width="32.54296875" bestFit="1" customWidth="1"/>
    <col min="4" max="4" width="11.453125" style="3" customWidth="1"/>
    <col min="5" max="5" width="20.72656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318</v>
      </c>
      <c r="C6" s="157"/>
      <c r="D6" s="153"/>
      <c r="E6" s="158"/>
      <c r="F6" s="426" t="s">
        <v>82</v>
      </c>
      <c r="G6" s="427"/>
      <c r="H6" s="427"/>
      <c r="I6" s="427"/>
      <c r="J6" s="427"/>
      <c r="K6" s="428"/>
      <c r="L6" s="426" t="s">
        <v>82</v>
      </c>
      <c r="M6" s="427"/>
      <c r="N6" s="427"/>
      <c r="O6" s="427"/>
      <c r="P6" s="427"/>
      <c r="Q6" s="428"/>
      <c r="S6" s="431"/>
      <c r="T6" s="432"/>
    </row>
    <row r="7" spans="1:32" s="82" customFormat="1" ht="18.5" x14ac:dyDescent="0.35">
      <c r="A7" s="213">
        <v>30</v>
      </c>
      <c r="B7" s="214" t="s">
        <v>256</v>
      </c>
      <c r="C7" s="214" t="s">
        <v>246</v>
      </c>
      <c r="D7" s="17"/>
      <c r="E7" s="214" t="s">
        <v>165</v>
      </c>
      <c r="F7" s="79"/>
      <c r="G7" s="79"/>
      <c r="H7" s="99">
        <f t="shared" ref="H7:H11" si="0">IFERROR(IF(F7=0,0,((AVERAGE(F7:G7))/U7)),"test")</f>
        <v>0</v>
      </c>
      <c r="I7" s="78"/>
      <c r="J7" s="77">
        <f t="shared" ref="J7:J11" si="1">IF(I7=0,,IF(I7&gt;10,,11-(I7)))</f>
        <v>0</v>
      </c>
      <c r="K7" s="118" t="str">
        <f t="shared" ref="K7:K11" si="2">IF(H7="test","-",IF(H7&gt;=0.6,"Q1","-"))</f>
        <v>-</v>
      </c>
      <c r="L7" s="79"/>
      <c r="M7" s="79"/>
      <c r="N7" s="99">
        <f t="shared" ref="N7:N11" si="3">IFERROR(IF(L7=0,0,((AVERAGE(L7:M7))/V7)),"test")</f>
        <v>0</v>
      </c>
      <c r="O7" s="78"/>
      <c r="P7" s="77">
        <f t="shared" ref="P7:P11" si="4">IF(O7=0,,IF(O7&gt;10,,11-(O7)))</f>
        <v>0</v>
      </c>
      <c r="Q7" s="118" t="str">
        <f t="shared" ref="Q7:Q11" si="5">IF(N7="test","-",IF(N7&gt;=0.6,"Q1","-"))</f>
        <v>-</v>
      </c>
      <c r="R7" s="4"/>
      <c r="S7" s="80">
        <v>11</v>
      </c>
      <c r="T7" s="9">
        <v>3</v>
      </c>
      <c r="U7" s="81">
        <v>280</v>
      </c>
      <c r="V7" s="81">
        <v>240</v>
      </c>
      <c r="W7" s="100" t="str">
        <f t="shared" ref="W7:W11" si="6">IFERROR(AVERAGE(F7:G7,L7:M7),"-")</f>
        <v>-</v>
      </c>
    </row>
    <row r="8" spans="1:32" ht="18.5" x14ac:dyDescent="0.35">
      <c r="A8" s="213">
        <v>81</v>
      </c>
      <c r="B8" s="214" t="s">
        <v>253</v>
      </c>
      <c r="C8" s="214" t="s">
        <v>241</v>
      </c>
      <c r="D8" s="17"/>
      <c r="E8" s="214" t="s">
        <v>238</v>
      </c>
      <c r="F8" s="79"/>
      <c r="G8" s="79"/>
      <c r="H8" s="99">
        <f t="shared" si="0"/>
        <v>0</v>
      </c>
      <c r="I8" s="78"/>
      <c r="J8" s="77">
        <f t="shared" si="1"/>
        <v>0</v>
      </c>
      <c r="K8" s="118" t="str">
        <f t="shared" si="2"/>
        <v>-</v>
      </c>
      <c r="L8" s="79"/>
      <c r="M8" s="79"/>
      <c r="N8" s="99">
        <f t="shared" si="3"/>
        <v>0</v>
      </c>
      <c r="O8" s="78"/>
      <c r="P8" s="77">
        <f t="shared" si="4"/>
        <v>0</v>
      </c>
      <c r="Q8" s="118" t="str">
        <f t="shared" si="5"/>
        <v>-</v>
      </c>
      <c r="R8" s="4"/>
      <c r="S8" s="80">
        <v>8</v>
      </c>
      <c r="T8" s="9">
        <v>5</v>
      </c>
      <c r="U8" s="81">
        <v>280</v>
      </c>
      <c r="V8" s="81">
        <v>240</v>
      </c>
      <c r="W8" s="100" t="str">
        <f t="shared" si="6"/>
        <v>-</v>
      </c>
    </row>
    <row r="9" spans="1:32" ht="18.5" x14ac:dyDescent="0.35">
      <c r="A9" s="213">
        <v>83</v>
      </c>
      <c r="B9" s="214" t="s">
        <v>257</v>
      </c>
      <c r="C9" s="214" t="s">
        <v>247</v>
      </c>
      <c r="D9" s="215"/>
      <c r="E9" s="214" t="s">
        <v>250</v>
      </c>
      <c r="F9" s="79"/>
      <c r="G9" s="79"/>
      <c r="H9" s="99">
        <f t="shared" si="0"/>
        <v>0</v>
      </c>
      <c r="I9" s="78"/>
      <c r="J9" s="77">
        <f t="shared" si="1"/>
        <v>0</v>
      </c>
      <c r="K9" s="118" t="str">
        <f t="shared" si="2"/>
        <v>-</v>
      </c>
      <c r="L9" s="79"/>
      <c r="M9" s="79"/>
      <c r="N9" s="99">
        <f t="shared" si="3"/>
        <v>0</v>
      </c>
      <c r="O9" s="78"/>
      <c r="P9" s="77">
        <f t="shared" si="4"/>
        <v>0</v>
      </c>
      <c r="Q9" s="118" t="str">
        <f t="shared" si="5"/>
        <v>-</v>
      </c>
      <c r="R9" s="4"/>
      <c r="S9" s="80">
        <v>7</v>
      </c>
      <c r="T9" s="9">
        <v>6</v>
      </c>
      <c r="U9" s="81">
        <v>280</v>
      </c>
      <c r="V9" s="81">
        <v>240</v>
      </c>
      <c r="W9" s="100" t="str">
        <f t="shared" si="6"/>
        <v>-</v>
      </c>
    </row>
    <row r="10" spans="1:32" ht="18.5" x14ac:dyDescent="0.35">
      <c r="A10" s="213">
        <v>87</v>
      </c>
      <c r="B10" s="214" t="s">
        <v>260</v>
      </c>
      <c r="C10" s="214" t="s">
        <v>242</v>
      </c>
      <c r="D10" s="17"/>
      <c r="E10" s="214" t="s">
        <v>143</v>
      </c>
      <c r="F10" s="79"/>
      <c r="G10" s="79"/>
      <c r="H10" s="99">
        <f t="shared" si="0"/>
        <v>0</v>
      </c>
      <c r="I10" s="78"/>
      <c r="J10" s="77">
        <f t="shared" si="1"/>
        <v>0</v>
      </c>
      <c r="K10" s="118" t="str">
        <f t="shared" si="2"/>
        <v>-</v>
      </c>
      <c r="L10" s="79"/>
      <c r="M10" s="79"/>
      <c r="N10" s="99">
        <f t="shared" si="3"/>
        <v>0</v>
      </c>
      <c r="O10" s="78"/>
      <c r="P10" s="77">
        <f t="shared" si="4"/>
        <v>0</v>
      </c>
      <c r="Q10" s="118" t="str">
        <f t="shared" si="5"/>
        <v>-</v>
      </c>
      <c r="R10" s="4"/>
      <c r="S10" s="80">
        <v>10</v>
      </c>
      <c r="T10" s="9">
        <v>4</v>
      </c>
      <c r="U10" s="81">
        <v>320</v>
      </c>
      <c r="V10" s="81">
        <v>350</v>
      </c>
      <c r="W10" s="100" t="str">
        <f t="shared" si="6"/>
        <v>-</v>
      </c>
    </row>
    <row r="11" spans="1:32" s="275" customFormat="1" ht="18.5" x14ac:dyDescent="0.35">
      <c r="A11" s="225">
        <v>110</v>
      </c>
      <c r="B11" s="226" t="s">
        <v>261</v>
      </c>
      <c r="C11" s="226" t="s">
        <v>248</v>
      </c>
      <c r="D11" s="289"/>
      <c r="E11" s="226" t="s">
        <v>251</v>
      </c>
      <c r="F11" s="228"/>
      <c r="G11" s="228"/>
      <c r="H11" s="229">
        <f t="shared" si="0"/>
        <v>0</v>
      </c>
      <c r="I11" s="230"/>
      <c r="J11" s="231">
        <f t="shared" si="1"/>
        <v>0</v>
      </c>
      <c r="K11" s="232" t="str">
        <f t="shared" si="2"/>
        <v>-</v>
      </c>
      <c r="L11" s="228"/>
      <c r="M11" s="228"/>
      <c r="N11" s="229">
        <f t="shared" si="3"/>
        <v>0</v>
      </c>
      <c r="O11" s="230"/>
      <c r="P11" s="231">
        <f t="shared" si="4"/>
        <v>0</v>
      </c>
      <c r="Q11" s="232" t="str">
        <f t="shared" si="5"/>
        <v>-</v>
      </c>
      <c r="R11" s="233"/>
      <c r="S11" s="234">
        <v>14</v>
      </c>
      <c r="T11" s="235">
        <v>1</v>
      </c>
      <c r="U11" s="236">
        <v>320</v>
      </c>
      <c r="V11" s="236">
        <v>320</v>
      </c>
      <c r="W11" s="237" t="str">
        <f t="shared" si="6"/>
        <v>-</v>
      </c>
    </row>
    <row r="12" spans="1:32" ht="18" x14ac:dyDescent="0.35">
      <c r="A12" s="3">
        <v>85</v>
      </c>
      <c r="B12" s="367" t="s">
        <v>336</v>
      </c>
      <c r="C12" s="367" t="s">
        <v>337</v>
      </c>
      <c r="S12" s="368">
        <v>13</v>
      </c>
      <c r="T12" s="369">
        <v>2</v>
      </c>
    </row>
  </sheetData>
  <sortState xmlns:xlrd2="http://schemas.microsoft.com/office/spreadsheetml/2017/richdata2" ref="A7:V11">
    <sortCondition ref="U7:U11"/>
  </sortState>
  <mergeCells count="6">
    <mergeCell ref="O1:T1"/>
    <mergeCell ref="S3:T3"/>
    <mergeCell ref="S4:T4"/>
    <mergeCell ref="F6:K6"/>
    <mergeCell ref="L6:Q6"/>
    <mergeCell ref="S6:T6"/>
  </mergeCells>
  <conditionalFormatting sqref="F7:J11 L7:P11">
    <cfRule type="cellIs" dxfId="136" priority="3" operator="equal">
      <formula>0</formula>
    </cfRule>
  </conditionalFormatting>
  <conditionalFormatting sqref="K7:K11 Q7:Q11">
    <cfRule type="containsText" dxfId="135" priority="2" operator="containsText" text="Q">
      <formula>NOT(ISERROR(SEARCH("Q",K7)))</formula>
    </cfRule>
  </conditionalFormatting>
  <pageMargins left="0.7" right="0.7" top="0.75" bottom="0.75" header="0.3" footer="0.3"/>
  <pageSetup paperSize="9" scale="61" fitToHeight="0" orientation="landscape"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AF26"/>
  <sheetViews>
    <sheetView showGridLines="0" showRowColHeaders="0" zoomScale="90" zoomScaleNormal="90" workbookViewId="0">
      <selection activeCell="N1" sqref="N1:T2"/>
    </sheetView>
  </sheetViews>
  <sheetFormatPr defaultRowHeight="12.5" x14ac:dyDescent="0.25"/>
  <cols>
    <col min="1" max="1" width="6.26953125" customWidth="1"/>
    <col min="2" max="2" width="24.1796875" customWidth="1"/>
    <col min="3" max="3" width="29.1796875" customWidth="1"/>
    <col min="4" max="4" width="9.1796875" customWidth="1"/>
    <col min="5" max="5" width="16.179687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6.7265625" customWidth="1"/>
    <col min="25" max="26" width="8.54296875" customWidth="1"/>
    <col min="27" max="27" width="9.81640625" customWidth="1"/>
    <col min="28" max="28" width="16.7265625" customWidth="1"/>
  </cols>
  <sheetData>
    <row r="1" spans="1:32" s="4" customFormat="1" ht="24" customHeight="1" x14ac:dyDescent="0.25">
      <c r="A1" s="155"/>
      <c r="B1" s="439" t="s">
        <v>83</v>
      </c>
      <c r="C1" s="439"/>
      <c r="D1" s="439"/>
      <c r="E1" s="439"/>
      <c r="F1" s="439"/>
      <c r="G1" s="439"/>
      <c r="H1" s="439"/>
      <c r="I1" s="439"/>
      <c r="J1" s="439"/>
      <c r="K1" s="439"/>
      <c r="L1" s="439"/>
      <c r="M1" s="439"/>
      <c r="N1" s="430" t="s">
        <v>84</v>
      </c>
      <c r="O1" s="430"/>
      <c r="P1" s="430"/>
      <c r="Q1" s="430"/>
      <c r="R1" s="430"/>
      <c r="S1" s="430"/>
      <c r="T1" s="430"/>
    </row>
    <row r="2" spans="1:32" s="4" customFormat="1" ht="24" customHeight="1" x14ac:dyDescent="0.25">
      <c r="A2" s="155"/>
      <c r="B2" s="439"/>
      <c r="C2" s="439"/>
      <c r="D2" s="439"/>
      <c r="E2" s="439"/>
      <c r="F2" s="439"/>
      <c r="G2" s="439"/>
      <c r="H2" s="439"/>
      <c r="I2" s="439"/>
      <c r="J2" s="439"/>
      <c r="K2" s="439"/>
      <c r="L2" s="439"/>
      <c r="M2" s="439"/>
      <c r="N2" s="430"/>
      <c r="O2" s="430"/>
      <c r="P2" s="430"/>
      <c r="Q2" s="430"/>
      <c r="R2" s="430"/>
      <c r="S2" s="430"/>
      <c r="T2" s="430"/>
    </row>
    <row r="3" spans="1:32" ht="14.5" x14ac:dyDescent="0.35">
      <c r="A3" s="122"/>
    </row>
    <row r="4" spans="1:32" ht="15.5" x14ac:dyDescent="0.35">
      <c r="A4" s="74"/>
      <c r="B4" s="2"/>
      <c r="D4" s="2"/>
      <c r="E4" s="2"/>
      <c r="F4" s="156" t="s">
        <v>85</v>
      </c>
      <c r="G4" s="3"/>
      <c r="H4" s="3"/>
      <c r="I4" s="3"/>
      <c r="J4" s="3"/>
      <c r="K4" s="3"/>
      <c r="L4" s="3"/>
      <c r="M4" s="3"/>
    </row>
    <row r="5" spans="1:32" ht="15.5" x14ac:dyDescent="0.35">
      <c r="A5" s="122"/>
      <c r="D5" s="3"/>
      <c r="Q5" s="444" t="s">
        <v>57</v>
      </c>
      <c r="R5" s="445"/>
      <c r="Y5" s="3"/>
      <c r="Z5" s="3"/>
    </row>
    <row r="6" spans="1:32" ht="25" x14ac:dyDescent="0.5">
      <c r="A6" s="3"/>
      <c r="D6" s="3"/>
      <c r="F6" s="446" t="s">
        <v>86</v>
      </c>
      <c r="G6" s="447"/>
      <c r="H6" s="447"/>
      <c r="I6" s="447"/>
      <c r="J6" s="448"/>
      <c r="L6" s="449" t="s">
        <v>87</v>
      </c>
      <c r="M6" s="450"/>
      <c r="N6" s="450"/>
      <c r="O6" s="450"/>
      <c r="Q6" s="451">
        <v>43533.415263194445</v>
      </c>
      <c r="R6" s="452"/>
      <c r="T6" s="440" t="s">
        <v>7</v>
      </c>
      <c r="Y6" s="3"/>
    </row>
    <row r="7" spans="1:32" ht="39" x14ac:dyDescent="0.25">
      <c r="A7" s="124" t="s">
        <v>88</v>
      </c>
      <c r="B7" s="125" t="s">
        <v>89</v>
      </c>
      <c r="C7" s="126" t="s">
        <v>59</v>
      </c>
      <c r="D7" s="127" t="s">
        <v>90</v>
      </c>
      <c r="E7" s="126" t="s">
        <v>60</v>
      </c>
      <c r="F7" s="128" t="s">
        <v>61</v>
      </c>
      <c r="G7" s="128" t="s">
        <v>62</v>
      </c>
      <c r="H7" s="128" t="s">
        <v>91</v>
      </c>
      <c r="I7" s="128" t="s">
        <v>92</v>
      </c>
      <c r="J7" s="128" t="s">
        <v>93</v>
      </c>
      <c r="L7" s="127" t="s">
        <v>94</v>
      </c>
      <c r="M7" s="127" t="s">
        <v>95</v>
      </c>
      <c r="N7" s="127" t="s">
        <v>96</v>
      </c>
      <c r="O7" s="127" t="s">
        <v>97</v>
      </c>
      <c r="Q7" s="128" t="s">
        <v>98</v>
      </c>
      <c r="R7" s="128" t="s">
        <v>99</v>
      </c>
      <c r="T7" s="441"/>
      <c r="U7" s="119" t="s">
        <v>100</v>
      </c>
      <c r="V7" s="61" t="s">
        <v>101</v>
      </c>
      <c r="X7" s="145" t="s">
        <v>102</v>
      </c>
      <c r="Y7" s="145" t="s">
        <v>103</v>
      </c>
      <c r="Z7" s="145" t="s">
        <v>104</v>
      </c>
    </row>
    <row r="8" spans="1:32" ht="20" x14ac:dyDescent="0.25">
      <c r="A8" s="129"/>
      <c r="B8" s="130" t="s">
        <v>81</v>
      </c>
      <c r="C8" s="131"/>
      <c r="D8" s="132"/>
      <c r="E8" s="131"/>
      <c r="F8" s="131"/>
      <c r="G8" s="133"/>
      <c r="H8" s="133"/>
      <c r="I8" s="133"/>
      <c r="J8" s="134"/>
      <c r="L8" s="131"/>
      <c r="M8" s="134"/>
      <c r="N8" s="133"/>
      <c r="O8" s="133"/>
      <c r="Q8" s="442"/>
      <c r="R8" s="443"/>
      <c r="T8" s="49"/>
      <c r="U8" s="49"/>
      <c r="V8" s="49"/>
      <c r="X8" s="146"/>
      <c r="Y8" s="147"/>
      <c r="Z8" s="148"/>
    </row>
    <row r="9" spans="1:32" ht="18" x14ac:dyDescent="0.25">
      <c r="A9" s="112">
        <v>23</v>
      </c>
      <c r="B9" s="121" t="s">
        <v>105</v>
      </c>
      <c r="C9" s="95" t="s">
        <v>106</v>
      </c>
      <c r="D9" s="17">
        <v>12345</v>
      </c>
      <c r="E9" s="16" t="s">
        <v>107</v>
      </c>
      <c r="F9" s="63">
        <v>149.5</v>
      </c>
      <c r="G9" s="63">
        <v>145</v>
      </c>
      <c r="H9" s="135">
        <f t="shared" ref="H9:I11" si="0">IFERROR(IF(F9=0,0,(F9/$X9)),0)</f>
        <v>0.57499999999999996</v>
      </c>
      <c r="I9" s="135">
        <f t="shared" si="0"/>
        <v>0.55769230769230771</v>
      </c>
      <c r="J9" s="101">
        <f>IF(X9=0,"test",IF(F9=0,0,ROUND(((1-(AVERAGE(H9:I9)))*1.5)*100,1)))</f>
        <v>65</v>
      </c>
      <c r="K9" s="4"/>
      <c r="L9" s="136"/>
      <c r="M9" s="64">
        <v>96.19</v>
      </c>
      <c r="N9" s="144">
        <f>IF(AND(M9&gt;0,Y9&gt;0),ROUNDUP((ABS(Z9)),0)*0.4,"time")</f>
        <v>2.8000000000000003</v>
      </c>
      <c r="O9" s="63">
        <f>IF(N9="time",0,N9+L9)</f>
        <v>2.8000000000000003</v>
      </c>
      <c r="Q9" s="102">
        <f>IFERROR(IF(M9=0,0,J9+O9),"SJ")</f>
        <v>67.8</v>
      </c>
      <c r="R9" s="15">
        <v>1</v>
      </c>
      <c r="S9" s="4"/>
      <c r="T9" s="37" t="str">
        <f>IF(M9=0,"-",IF(AND((AVERAGE(F9:G9)/X9)&gt;=0.5,O9&lt;=4),"Q","-"))</f>
        <v>Q</v>
      </c>
      <c r="U9" s="115">
        <f>IF(F9=0,0,(IF(X9=0,"???",((AVERAGE(F9:G9))/X9))))</f>
        <v>0.56634615384615383</v>
      </c>
      <c r="V9" s="15">
        <f>IF(R9=0,,IF(R9&gt;10,,11-(R9)))</f>
        <v>10</v>
      </c>
      <c r="W9" s="4"/>
      <c r="X9" s="149">
        <v>260</v>
      </c>
      <c r="Y9" s="150">
        <v>90</v>
      </c>
      <c r="Z9" s="151">
        <f>IF((M9-Y9)=0,0,ABS(M9-Y9))</f>
        <v>6.1899999999999977</v>
      </c>
      <c r="AB9" s="4"/>
      <c r="AC9" s="4"/>
      <c r="AD9" s="4"/>
      <c r="AE9" s="4"/>
      <c r="AF9" s="4"/>
    </row>
    <row r="10" spans="1:32" ht="18" x14ac:dyDescent="0.25">
      <c r="A10" s="112"/>
      <c r="B10" s="121"/>
      <c r="C10" s="95"/>
      <c r="D10" s="17"/>
      <c r="E10" s="16"/>
      <c r="F10" s="63">
        <v>0</v>
      </c>
      <c r="G10" s="63">
        <v>0</v>
      </c>
      <c r="H10" s="135">
        <f t="shared" si="0"/>
        <v>0</v>
      </c>
      <c r="I10" s="135">
        <f t="shared" si="0"/>
        <v>0</v>
      </c>
      <c r="J10" s="101" t="str">
        <f t="shared" ref="J10:J11" si="1">IF(X10=0,"test",IF(F10=0,0,ROUND(((1-(AVERAGE(H10:I10)))*1.5)*100,1)))</f>
        <v>test</v>
      </c>
      <c r="K10" s="4"/>
      <c r="L10" s="136"/>
      <c r="M10" s="64">
        <v>0</v>
      </c>
      <c r="N10" s="144" t="str">
        <f>IF(AND(M10&gt;0,Y10&gt;0),ROUNDUP((ABS(Z10)),0)*0.4,"time")</f>
        <v>time</v>
      </c>
      <c r="O10" s="63">
        <f>IF(N10="time",0,N10+L10)</f>
        <v>0</v>
      </c>
      <c r="Q10" s="102">
        <f t="shared" ref="Q10:Q11" si="2">IFERROR(IF(M10=0,0,J10+O10),"SJ")</f>
        <v>0</v>
      </c>
      <c r="R10" s="15"/>
      <c r="S10" s="4"/>
      <c r="T10" s="37" t="str">
        <f t="shared" ref="T10:T11" si="3">IF(M10=0,"-",IF(AND((AVERAGE(F10:G10)/X10)&gt;=0.5,O10&lt;=4),"Q","-"))</f>
        <v>-</v>
      </c>
      <c r="U10" s="115">
        <f t="shared" ref="U10:U11" si="4">IF(F10=0,0,(IF(X10=0,"???",((AVERAGE(F10:G10))/X10))))</f>
        <v>0</v>
      </c>
      <c r="V10" s="15">
        <f t="shared" ref="V10:V11" si="5">IF(R10=0,,IF(R10&gt;10,,11-(R10)))</f>
        <v>0</v>
      </c>
      <c r="W10" s="4"/>
      <c r="X10" s="149">
        <v>0</v>
      </c>
      <c r="Y10" s="150">
        <v>0</v>
      </c>
      <c r="Z10" s="151">
        <f t="shared" ref="Z10:Z11" si="6">IF((M10-Y10)=0,0,ABS(M10-Y10))</f>
        <v>0</v>
      </c>
      <c r="AB10" s="4"/>
      <c r="AC10" s="4"/>
      <c r="AD10" s="4"/>
      <c r="AE10" s="4"/>
      <c r="AF10" s="4"/>
    </row>
    <row r="11" spans="1:32" ht="18" x14ac:dyDescent="0.25">
      <c r="A11" s="112"/>
      <c r="B11" s="121"/>
      <c r="C11" s="121"/>
      <c r="D11" s="17"/>
      <c r="E11" s="16"/>
      <c r="F11" s="63">
        <v>0</v>
      </c>
      <c r="G11" s="63">
        <v>0</v>
      </c>
      <c r="H11" s="135">
        <f t="shared" si="0"/>
        <v>0</v>
      </c>
      <c r="I11" s="135">
        <f t="shared" si="0"/>
        <v>0</v>
      </c>
      <c r="J11" s="101" t="str">
        <f t="shared" si="1"/>
        <v>test</v>
      </c>
      <c r="K11" s="4"/>
      <c r="L11" s="136"/>
      <c r="M11" s="64">
        <v>0</v>
      </c>
      <c r="N11" s="144" t="str">
        <f>IF(AND(M11&gt;0,Y11&gt;0),ROUNDUP((ABS(Z11)),0)*0.4,"time")</f>
        <v>time</v>
      </c>
      <c r="O11" s="63">
        <f>IF(N11="time",0,N11+L11)</f>
        <v>0</v>
      </c>
      <c r="Q11" s="102">
        <f t="shared" si="2"/>
        <v>0</v>
      </c>
      <c r="R11" s="15"/>
      <c r="S11" s="4"/>
      <c r="T11" s="37" t="str">
        <f t="shared" si="3"/>
        <v>-</v>
      </c>
      <c r="U11" s="115">
        <f t="shared" si="4"/>
        <v>0</v>
      </c>
      <c r="V11" s="15">
        <f t="shared" si="5"/>
        <v>0</v>
      </c>
      <c r="W11" s="4"/>
      <c r="X11" s="149">
        <v>0</v>
      </c>
      <c r="Y11" s="150">
        <v>0</v>
      </c>
      <c r="Z11" s="151">
        <f t="shared" si="6"/>
        <v>0</v>
      </c>
      <c r="AB11" s="4"/>
      <c r="AC11" s="4"/>
      <c r="AD11" s="4"/>
      <c r="AE11" s="4"/>
      <c r="AF11" s="4"/>
    </row>
    <row r="12" spans="1:32" ht="20" x14ac:dyDescent="0.25">
      <c r="A12" s="129"/>
      <c r="B12" s="130" t="s">
        <v>81</v>
      </c>
      <c r="C12" s="131"/>
      <c r="D12" s="132"/>
      <c r="E12" s="131"/>
      <c r="F12" s="131"/>
      <c r="G12" s="133"/>
      <c r="H12" s="133"/>
      <c r="I12" s="133"/>
      <c r="J12" s="134"/>
      <c r="L12" s="131"/>
      <c r="M12" s="134"/>
      <c r="N12" s="133"/>
      <c r="O12" s="133"/>
      <c r="Q12" s="442"/>
      <c r="R12" s="443"/>
      <c r="T12" s="49"/>
      <c r="U12" s="49"/>
      <c r="V12" s="49"/>
      <c r="X12" s="146"/>
      <c r="Y12" s="147"/>
      <c r="Z12" s="148"/>
    </row>
    <row r="13" spans="1:32" ht="14.5" x14ac:dyDescent="0.35">
      <c r="A13" s="122"/>
      <c r="D13" s="3"/>
      <c r="Y13" s="3"/>
      <c r="Z13" s="3"/>
    </row>
    <row r="14" spans="1:32" ht="14.5" x14ac:dyDescent="0.35">
      <c r="A14" s="122"/>
      <c r="D14" s="3"/>
      <c r="Y14" s="3"/>
      <c r="Z14" s="3"/>
    </row>
    <row r="15" spans="1:32" ht="14.5" x14ac:dyDescent="0.35">
      <c r="A15" s="122"/>
      <c r="D15" s="3"/>
      <c r="Y15" s="3"/>
      <c r="Z15" s="3"/>
    </row>
    <row r="16" spans="1:32" ht="14.5" x14ac:dyDescent="0.35">
      <c r="A16" s="122"/>
      <c r="D16" s="3"/>
      <c r="Y16" s="3"/>
      <c r="Z16" s="3"/>
    </row>
    <row r="17" spans="1:26" ht="14.5" x14ac:dyDescent="0.35">
      <c r="A17" s="122"/>
      <c r="D17" s="3"/>
      <c r="Y17" s="3"/>
      <c r="Z17" s="3"/>
    </row>
    <row r="18" spans="1:26" ht="14.5" x14ac:dyDescent="0.35">
      <c r="A18" s="122"/>
      <c r="D18" s="3"/>
      <c r="Y18" s="3"/>
      <c r="Z18" s="3"/>
    </row>
    <row r="19" spans="1:26" ht="14.5" x14ac:dyDescent="0.35">
      <c r="A19" s="122"/>
      <c r="D19" s="3"/>
      <c r="Y19" s="3"/>
      <c r="Z19" s="3"/>
    </row>
    <row r="20" spans="1:26" ht="14.5" x14ac:dyDescent="0.35">
      <c r="A20" s="122"/>
      <c r="D20" s="3"/>
      <c r="Y20" s="3"/>
      <c r="Z20" s="3"/>
    </row>
    <row r="25" spans="1:26" ht="20" x14ac:dyDescent="0.4">
      <c r="B25" s="38" t="s">
        <v>34</v>
      </c>
    </row>
    <row r="26" spans="1:26" ht="20" x14ac:dyDescent="0.4">
      <c r="B26" s="98" t="s">
        <v>35</v>
      </c>
    </row>
  </sheetData>
  <sheetProtection sheet="1" objects="1" scenarios="1" selectLockedCells="1" selectUnlockedCells="1"/>
  <mergeCells count="9">
    <mergeCell ref="B1:M2"/>
    <mergeCell ref="N1:T2"/>
    <mergeCell ref="T6:T7"/>
    <mergeCell ref="Q8:R8"/>
    <mergeCell ref="Q12:R12"/>
    <mergeCell ref="Q5:R5"/>
    <mergeCell ref="F6:J6"/>
    <mergeCell ref="L6:O6"/>
    <mergeCell ref="Q6:R6"/>
  </mergeCells>
  <conditionalFormatting sqref="J9:J11">
    <cfRule type="cellIs" dxfId="134" priority="1" operator="equal">
      <formula>0</formula>
    </cfRule>
  </conditionalFormatting>
  <conditionalFormatting sqref="L9:O11">
    <cfRule type="cellIs" dxfId="133" priority="2" operator="equal">
      <formula>0</formula>
    </cfRule>
  </conditionalFormatting>
  <conditionalFormatting sqref="Q9:R11">
    <cfRule type="cellIs" dxfId="132" priority="7" operator="equal">
      <formula>0</formula>
    </cfRule>
  </conditionalFormatting>
  <conditionalFormatting sqref="T6:T7">
    <cfRule type="cellIs" dxfId="131" priority="18" operator="equal">
      <formula>"Q"</formula>
    </cfRule>
  </conditionalFormatting>
  <conditionalFormatting sqref="T9:T11">
    <cfRule type="cellIs" dxfId="130" priority="8" operator="equal">
      <formula>"Q"</formula>
    </cfRule>
  </conditionalFormatting>
  <conditionalFormatting sqref="T8:V8">
    <cfRule type="cellIs" dxfId="129" priority="15" operator="equal">
      <formula>"Q"</formula>
    </cfRule>
  </conditionalFormatting>
  <conditionalFormatting sqref="T12:V12">
    <cfRule type="cellIs" dxfId="128" priority="6" operator="equal">
      <formula>"Q"</formula>
    </cfRule>
  </conditionalFormatting>
  <conditionalFormatting sqref="U7">
    <cfRule type="cellIs" dxfId="127" priority="16" operator="equal">
      <formula>"???"</formula>
    </cfRule>
    <cfRule type="cellIs" dxfId="126" priority="17" operator="greaterThanOrEqual">
      <formula>0.5</formula>
    </cfRule>
  </conditionalFormatting>
  <conditionalFormatting sqref="U9:U11">
    <cfRule type="cellIs" dxfId="125" priority="9" operator="equal">
      <formula>"???"</formula>
    </cfRule>
    <cfRule type="cellIs" dxfId="124" priority="10" operator="greaterThanOrEqual">
      <formula>0.5</formula>
    </cfRule>
  </conditionalFormatting>
  <conditionalFormatting sqref="U13:U20">
    <cfRule type="cellIs" dxfId="123" priority="19" operator="equal">
      <formula>"???"</formula>
    </cfRule>
    <cfRule type="cellIs" dxfId="122" priority="20" operator="greaterThanOrEqual">
      <formula>0.5</formula>
    </cfRule>
  </conditionalFormatting>
  <pageMargins left="0.7" right="0.7" top="0.75" bottom="0.75" header="0.3" footer="0.3"/>
  <pageSetup paperSize="9" orientation="portrait" horizontalDpi="4294967294"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AE21"/>
  <sheetViews>
    <sheetView showGridLines="0" zoomScale="90" zoomScaleNormal="90" workbookViewId="0">
      <selection sqref="A1:XFD1048576"/>
    </sheetView>
  </sheetViews>
  <sheetFormatPr defaultRowHeight="12.5" x14ac:dyDescent="0.25"/>
  <cols>
    <col min="1" max="1" width="6.26953125" customWidth="1"/>
    <col min="2" max="2" width="24.1796875" customWidth="1"/>
    <col min="3" max="3" width="29.1796875" customWidth="1"/>
    <col min="4" max="4" width="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81</v>
      </c>
      <c r="C9" s="131"/>
      <c r="D9" s="132"/>
      <c r="E9" s="131"/>
      <c r="F9" s="131"/>
      <c r="G9" s="133"/>
      <c r="H9" s="133"/>
      <c r="I9" s="133"/>
      <c r="J9" s="134"/>
      <c r="L9" s="131"/>
      <c r="M9" s="134"/>
      <c r="N9" s="133"/>
      <c r="O9" s="133"/>
      <c r="Q9" s="442"/>
      <c r="R9" s="443"/>
      <c r="T9" s="49"/>
      <c r="U9" s="49"/>
      <c r="V9" s="49"/>
      <c r="X9" s="146"/>
      <c r="Y9" s="147"/>
      <c r="Z9" s="148"/>
    </row>
    <row r="10" spans="1:31" ht="18" x14ac:dyDescent="0.25">
      <c r="A10" s="112"/>
      <c r="B10" s="121"/>
      <c r="C10" s="95"/>
      <c r="D10" s="17"/>
      <c r="E10" s="16"/>
      <c r="F10" s="63"/>
      <c r="G10" s="63"/>
      <c r="H10" s="135">
        <f t="shared" ref="H10:I11" si="0">IFERROR(IF(F10=0,0,(F10/$X10)),0)</f>
        <v>0</v>
      </c>
      <c r="I10" s="135">
        <f t="shared" si="0"/>
        <v>0</v>
      </c>
      <c r="J10" s="101" t="str">
        <f>IF(X10=0,"test",IF(F10=0,0,ROUND(((1-(AVERAGE(H10:I10)))*1.5)*100,1)))</f>
        <v>test</v>
      </c>
      <c r="K10" s="4"/>
      <c r="L10" s="136"/>
      <c r="M10" s="64">
        <v>0</v>
      </c>
      <c r="N10" s="144" t="str">
        <f>IF(AND(M10&gt;0,Y10&gt;0),IF(M10&lt;=Y10,0,ROUNDUP((ABS(Z10)),0)*0.4),"time")</f>
        <v>time</v>
      </c>
      <c r="O10" s="63">
        <f>IF(N10="time",0,N10+L10)</f>
        <v>0</v>
      </c>
      <c r="Q10" s="102">
        <f>IFERROR(IF(N10="time",0,J10+O10),"SJ")</f>
        <v>0</v>
      </c>
      <c r="R10" s="15"/>
      <c r="S10" s="4"/>
      <c r="T10" s="37" t="str">
        <f>IF(M10=0,"-",IF(AND((AVERAGE(F10:G10)/X10)&gt;=0.5,O10&lt;=4),"Q","-"))</f>
        <v>-</v>
      </c>
      <c r="U10" s="115">
        <f>IF(F10=0,0,(IF(X10=0,"???",((AVERAGE(F10:G10))/X10))))</f>
        <v>0</v>
      </c>
      <c r="V10" s="15">
        <f>IF(R10=0,,IF(R10&gt;10,,11-(R10)))</f>
        <v>0</v>
      </c>
      <c r="W10" s="4"/>
      <c r="X10" s="149">
        <v>0</v>
      </c>
      <c r="Y10" s="150">
        <v>0</v>
      </c>
      <c r="Z10" s="148">
        <f>IF((M10-Y10)=0,0,ABS(M10-Y10))</f>
        <v>0</v>
      </c>
      <c r="AA10" s="4"/>
      <c r="AB10" s="4"/>
      <c r="AC10" s="4"/>
      <c r="AD10" s="4"/>
      <c r="AE10" s="4"/>
    </row>
    <row r="11" spans="1:31" ht="18" x14ac:dyDescent="0.25">
      <c r="A11" s="112"/>
      <c r="B11" s="121"/>
      <c r="C11" s="95"/>
      <c r="D11" s="17"/>
      <c r="E11" s="16"/>
      <c r="F11" s="63"/>
      <c r="G11" s="63"/>
      <c r="H11" s="135">
        <f t="shared" si="0"/>
        <v>0</v>
      </c>
      <c r="I11" s="135">
        <f t="shared" si="0"/>
        <v>0</v>
      </c>
      <c r="J11" s="101" t="str">
        <f t="shared" ref="J11:J20" si="1">IF(X11=0,"test",IF(F11=0,0,ROUND(((1-(AVERAGE(H11:I11)))*1.5)*100,1)))</f>
        <v>test</v>
      </c>
      <c r="K11" s="4"/>
      <c r="L11" s="136"/>
      <c r="M11" s="64">
        <v>0</v>
      </c>
      <c r="N11" s="144" t="str">
        <f t="shared" ref="N11:N20" si="2">IF(AND(M11&gt;0,Y11&gt;0),IF(M11&lt;=Y11,0,ROUNDUP((ABS(Z11)),0)*0.4),"time")</f>
        <v>time</v>
      </c>
      <c r="O11" s="63">
        <f t="shared" ref="O11:O20" si="3">IF(N11="time",0,N11+L11)</f>
        <v>0</v>
      </c>
      <c r="Q11" s="102">
        <f t="shared" ref="Q11:Q20" si="4">IFERROR(IF(N11="time",0,J11+O11),"SJ")</f>
        <v>0</v>
      </c>
      <c r="R11" s="15"/>
      <c r="S11" s="4"/>
      <c r="T11" s="37" t="str">
        <f t="shared" ref="T11" si="5">IF(M11=0,"-",IF(AND((AVERAGE(F11:G11)/X11)&gt;=0.5,O11&lt;=4),"Q","-"))</f>
        <v>-</v>
      </c>
      <c r="U11" s="115">
        <f t="shared" ref="U11" si="6">IF(F11=0,0,(IF(X11=0,"???",((AVERAGE(F11:G11))/X11))))</f>
        <v>0</v>
      </c>
      <c r="V11" s="15">
        <f t="shared" ref="V11" si="7">IF(R11=0,,IF(R11&gt;10,,11-(R11)))</f>
        <v>0</v>
      </c>
      <c r="W11" s="4"/>
      <c r="X11" s="149">
        <v>0</v>
      </c>
      <c r="Y11" s="150">
        <v>0</v>
      </c>
      <c r="Z11" s="148">
        <f>IF((M11-Y11)=0,0,ABS(M11-Y11))</f>
        <v>0</v>
      </c>
      <c r="AA11" s="4"/>
      <c r="AB11" s="4"/>
      <c r="AC11" s="4"/>
      <c r="AD11" s="4"/>
      <c r="AE11" s="4"/>
    </row>
    <row r="12" spans="1:31" ht="18" x14ac:dyDescent="0.25">
      <c r="A12" s="112"/>
      <c r="B12" s="121"/>
      <c r="C12" s="95"/>
      <c r="D12" s="17"/>
      <c r="E12" s="16"/>
      <c r="F12" s="63"/>
      <c r="G12" s="63"/>
      <c r="H12" s="135">
        <f t="shared" ref="H12:H20" si="8">IFERROR(IF(F12=0,0,(F12/$X12)),0)</f>
        <v>0</v>
      </c>
      <c r="I12" s="135">
        <f t="shared" ref="I12:I20" si="9">IFERROR(IF(G12=0,0,(G12/$X12)),0)</f>
        <v>0</v>
      </c>
      <c r="J12" s="101" t="str">
        <f t="shared" si="1"/>
        <v>test</v>
      </c>
      <c r="K12" s="4"/>
      <c r="L12" s="136"/>
      <c r="M12" s="64">
        <v>0</v>
      </c>
      <c r="N12" s="144" t="str">
        <f t="shared" si="2"/>
        <v>time</v>
      </c>
      <c r="O12" s="63">
        <f t="shared" si="3"/>
        <v>0</v>
      </c>
      <c r="Q12" s="102">
        <f t="shared" si="4"/>
        <v>0</v>
      </c>
      <c r="R12" s="15"/>
      <c r="S12" s="4"/>
      <c r="T12" s="37" t="str">
        <f t="shared" ref="T12:T20" si="10">IF(M12=0,"-",IF(AND((AVERAGE(F12:G12)/X12)&gt;=0.5,O12&lt;=4),"Q","-"))</f>
        <v>-</v>
      </c>
      <c r="U12" s="115">
        <f t="shared" ref="U12:U20" si="11">IF(F12=0,0,(IF(X12=0,"???",((AVERAGE(F12:G12))/X12))))</f>
        <v>0</v>
      </c>
      <c r="V12" s="15">
        <f t="shared" ref="V12:V20" si="12">IF(R12=0,,IF(R12&gt;10,,11-(R12)))</f>
        <v>0</v>
      </c>
      <c r="W12" s="4"/>
      <c r="X12" s="149">
        <v>0</v>
      </c>
      <c r="Y12" s="150">
        <v>0</v>
      </c>
      <c r="Z12" s="148">
        <f t="shared" ref="Z12:Z20" si="13">IF((M12-Y12)=0,0,ABS(M12-Y12))</f>
        <v>0</v>
      </c>
      <c r="AA12" s="4"/>
      <c r="AB12" s="4"/>
      <c r="AC12" s="4"/>
      <c r="AD12" s="4"/>
      <c r="AE12" s="4"/>
    </row>
    <row r="13" spans="1:31" ht="18" x14ac:dyDescent="0.25">
      <c r="A13" s="112"/>
      <c r="B13" s="121"/>
      <c r="C13" s="95"/>
      <c r="D13" s="17"/>
      <c r="E13" s="16"/>
      <c r="F13" s="63"/>
      <c r="G13" s="63"/>
      <c r="H13" s="135">
        <f t="shared" si="8"/>
        <v>0</v>
      </c>
      <c r="I13" s="135">
        <f t="shared" si="9"/>
        <v>0</v>
      </c>
      <c r="J13" s="101" t="str">
        <f t="shared" si="1"/>
        <v>test</v>
      </c>
      <c r="K13" s="4"/>
      <c r="L13" s="136"/>
      <c r="M13" s="64">
        <v>0</v>
      </c>
      <c r="N13" s="144" t="str">
        <f t="shared" si="2"/>
        <v>time</v>
      </c>
      <c r="O13" s="63">
        <f t="shared" si="3"/>
        <v>0</v>
      </c>
      <c r="Q13" s="102">
        <f t="shared" si="4"/>
        <v>0</v>
      </c>
      <c r="R13" s="15"/>
      <c r="S13" s="4"/>
      <c r="T13" s="37" t="str">
        <f t="shared" si="10"/>
        <v>-</v>
      </c>
      <c r="U13" s="115">
        <f t="shared" si="11"/>
        <v>0</v>
      </c>
      <c r="V13" s="15">
        <f t="shared" si="12"/>
        <v>0</v>
      </c>
      <c r="W13" s="4"/>
      <c r="X13" s="149">
        <v>0</v>
      </c>
      <c r="Y13" s="150">
        <v>0</v>
      </c>
      <c r="Z13" s="148">
        <f t="shared" si="13"/>
        <v>0</v>
      </c>
      <c r="AA13" s="4"/>
      <c r="AB13" s="4"/>
      <c r="AC13" s="4"/>
      <c r="AD13" s="4"/>
      <c r="AE13" s="4"/>
    </row>
    <row r="14" spans="1:31" ht="18" x14ac:dyDescent="0.25">
      <c r="A14" s="112"/>
      <c r="B14" s="121"/>
      <c r="C14" s="95"/>
      <c r="D14" s="17"/>
      <c r="E14" s="16"/>
      <c r="F14" s="63"/>
      <c r="G14" s="63"/>
      <c r="H14" s="135">
        <f t="shared" si="8"/>
        <v>0</v>
      </c>
      <c r="I14" s="135">
        <f t="shared" si="9"/>
        <v>0</v>
      </c>
      <c r="J14" s="101" t="str">
        <f t="shared" si="1"/>
        <v>test</v>
      </c>
      <c r="K14" s="4"/>
      <c r="L14" s="136"/>
      <c r="M14" s="64">
        <v>0</v>
      </c>
      <c r="N14" s="144" t="str">
        <f t="shared" si="2"/>
        <v>time</v>
      </c>
      <c r="O14" s="63">
        <f t="shared" si="3"/>
        <v>0</v>
      </c>
      <c r="Q14" s="102">
        <f t="shared" si="4"/>
        <v>0</v>
      </c>
      <c r="R14" s="15"/>
      <c r="S14" s="4"/>
      <c r="T14" s="37" t="str">
        <f t="shared" si="10"/>
        <v>-</v>
      </c>
      <c r="U14" s="115">
        <f t="shared" si="11"/>
        <v>0</v>
      </c>
      <c r="V14" s="15">
        <f t="shared" si="12"/>
        <v>0</v>
      </c>
      <c r="W14" s="4"/>
      <c r="X14" s="149">
        <v>0</v>
      </c>
      <c r="Y14" s="150">
        <v>0</v>
      </c>
      <c r="Z14" s="148">
        <f t="shared" si="13"/>
        <v>0</v>
      </c>
      <c r="AA14" s="4"/>
      <c r="AB14" s="4"/>
      <c r="AC14" s="4"/>
      <c r="AD14" s="4"/>
      <c r="AE14" s="4"/>
    </row>
    <row r="15" spans="1:31" ht="18" x14ac:dyDescent="0.25">
      <c r="A15" s="112"/>
      <c r="B15" s="121"/>
      <c r="C15" s="95"/>
      <c r="D15" s="17"/>
      <c r="E15" s="16"/>
      <c r="F15" s="63"/>
      <c r="G15" s="63"/>
      <c r="H15" s="135">
        <f t="shared" si="8"/>
        <v>0</v>
      </c>
      <c r="I15" s="135">
        <f t="shared" si="9"/>
        <v>0</v>
      </c>
      <c r="J15" s="101" t="str">
        <f t="shared" si="1"/>
        <v>test</v>
      </c>
      <c r="K15" s="4"/>
      <c r="L15" s="136"/>
      <c r="M15" s="64">
        <v>0</v>
      </c>
      <c r="N15" s="144" t="str">
        <f t="shared" si="2"/>
        <v>time</v>
      </c>
      <c r="O15" s="63">
        <f t="shared" si="3"/>
        <v>0</v>
      </c>
      <c r="Q15" s="102">
        <f t="shared" si="4"/>
        <v>0</v>
      </c>
      <c r="R15" s="15"/>
      <c r="S15" s="4"/>
      <c r="T15" s="37" t="str">
        <f t="shared" si="10"/>
        <v>-</v>
      </c>
      <c r="U15" s="115">
        <f t="shared" si="11"/>
        <v>0</v>
      </c>
      <c r="V15" s="15">
        <f t="shared" si="12"/>
        <v>0</v>
      </c>
      <c r="W15" s="4"/>
      <c r="X15" s="149">
        <v>0</v>
      </c>
      <c r="Y15" s="150">
        <v>0</v>
      </c>
      <c r="Z15" s="148">
        <f t="shared" si="13"/>
        <v>0</v>
      </c>
      <c r="AA15" s="4"/>
      <c r="AB15" s="4"/>
      <c r="AC15" s="4"/>
      <c r="AD15" s="4"/>
      <c r="AE15" s="4"/>
    </row>
    <row r="16" spans="1:31" ht="18" x14ac:dyDescent="0.25">
      <c r="A16" s="112"/>
      <c r="B16" s="121"/>
      <c r="C16" s="95"/>
      <c r="D16" s="17"/>
      <c r="E16" s="16"/>
      <c r="F16" s="63"/>
      <c r="G16" s="63"/>
      <c r="H16" s="135">
        <f t="shared" si="8"/>
        <v>0</v>
      </c>
      <c r="I16" s="135">
        <f t="shared" si="9"/>
        <v>0</v>
      </c>
      <c r="J16" s="101" t="str">
        <f t="shared" si="1"/>
        <v>test</v>
      </c>
      <c r="K16" s="4"/>
      <c r="L16" s="136"/>
      <c r="M16" s="64">
        <v>0</v>
      </c>
      <c r="N16" s="144" t="str">
        <f t="shared" si="2"/>
        <v>time</v>
      </c>
      <c r="O16" s="63">
        <f t="shared" si="3"/>
        <v>0</v>
      </c>
      <c r="Q16" s="102">
        <f t="shared" si="4"/>
        <v>0</v>
      </c>
      <c r="R16" s="15"/>
      <c r="S16" s="4"/>
      <c r="T16" s="37" t="str">
        <f t="shared" si="10"/>
        <v>-</v>
      </c>
      <c r="U16" s="115">
        <f t="shared" si="11"/>
        <v>0</v>
      </c>
      <c r="V16" s="15">
        <f t="shared" si="12"/>
        <v>0</v>
      </c>
      <c r="W16" s="4"/>
      <c r="X16" s="149">
        <v>0</v>
      </c>
      <c r="Y16" s="150">
        <v>0</v>
      </c>
      <c r="Z16" s="148">
        <f t="shared" si="13"/>
        <v>0</v>
      </c>
      <c r="AA16" s="4"/>
      <c r="AB16" s="4"/>
      <c r="AC16" s="4"/>
      <c r="AD16" s="4"/>
      <c r="AE16" s="4"/>
    </row>
    <row r="17" spans="1:31" ht="18" x14ac:dyDescent="0.25">
      <c r="A17" s="112"/>
      <c r="B17" s="121"/>
      <c r="C17" s="95"/>
      <c r="D17" s="17"/>
      <c r="E17" s="16"/>
      <c r="F17" s="63"/>
      <c r="G17" s="63"/>
      <c r="H17" s="135">
        <f t="shared" si="8"/>
        <v>0</v>
      </c>
      <c r="I17" s="135">
        <f t="shared" si="9"/>
        <v>0</v>
      </c>
      <c r="J17" s="101" t="str">
        <f t="shared" si="1"/>
        <v>test</v>
      </c>
      <c r="K17" s="4"/>
      <c r="L17" s="136"/>
      <c r="M17" s="64">
        <v>0</v>
      </c>
      <c r="N17" s="144" t="str">
        <f t="shared" si="2"/>
        <v>time</v>
      </c>
      <c r="O17" s="63">
        <f t="shared" si="3"/>
        <v>0</v>
      </c>
      <c r="Q17" s="102">
        <f t="shared" si="4"/>
        <v>0</v>
      </c>
      <c r="R17" s="15"/>
      <c r="S17" s="4"/>
      <c r="T17" s="37" t="str">
        <f t="shared" si="10"/>
        <v>-</v>
      </c>
      <c r="U17" s="115">
        <f t="shared" si="11"/>
        <v>0</v>
      </c>
      <c r="V17" s="15">
        <f t="shared" si="12"/>
        <v>0</v>
      </c>
      <c r="W17" s="4"/>
      <c r="X17" s="149">
        <v>0</v>
      </c>
      <c r="Y17" s="150">
        <v>0</v>
      </c>
      <c r="Z17" s="148">
        <f t="shared" si="13"/>
        <v>0</v>
      </c>
      <c r="AA17" s="4"/>
      <c r="AB17" s="4"/>
      <c r="AC17" s="4"/>
      <c r="AD17" s="4"/>
      <c r="AE17" s="4"/>
    </row>
    <row r="18" spans="1:31" ht="18" x14ac:dyDescent="0.25">
      <c r="A18" s="112"/>
      <c r="B18" s="121"/>
      <c r="C18" s="95"/>
      <c r="D18" s="17"/>
      <c r="E18" s="16"/>
      <c r="F18" s="63"/>
      <c r="G18" s="63"/>
      <c r="H18" s="135">
        <f t="shared" si="8"/>
        <v>0</v>
      </c>
      <c r="I18" s="135">
        <f t="shared" si="9"/>
        <v>0</v>
      </c>
      <c r="J18" s="101" t="str">
        <f t="shared" si="1"/>
        <v>test</v>
      </c>
      <c r="K18" s="4"/>
      <c r="L18" s="136"/>
      <c r="M18" s="64">
        <v>0</v>
      </c>
      <c r="N18" s="144" t="str">
        <f t="shared" si="2"/>
        <v>time</v>
      </c>
      <c r="O18" s="63">
        <f t="shared" si="3"/>
        <v>0</v>
      </c>
      <c r="Q18" s="102">
        <f t="shared" si="4"/>
        <v>0</v>
      </c>
      <c r="R18" s="15"/>
      <c r="S18" s="4"/>
      <c r="T18" s="37" t="str">
        <f t="shared" si="10"/>
        <v>-</v>
      </c>
      <c r="U18" s="115">
        <f t="shared" si="11"/>
        <v>0</v>
      </c>
      <c r="V18" s="15">
        <f t="shared" si="12"/>
        <v>0</v>
      </c>
      <c r="W18" s="4"/>
      <c r="X18" s="149">
        <v>0</v>
      </c>
      <c r="Y18" s="150">
        <v>0</v>
      </c>
      <c r="Z18" s="148">
        <f t="shared" si="13"/>
        <v>0</v>
      </c>
      <c r="AA18" s="4"/>
      <c r="AB18" s="4"/>
      <c r="AC18" s="4"/>
      <c r="AD18" s="4"/>
      <c r="AE18" s="4"/>
    </row>
    <row r="19" spans="1:31" ht="18" x14ac:dyDescent="0.25">
      <c r="A19" s="112"/>
      <c r="B19" s="121"/>
      <c r="C19" s="95"/>
      <c r="D19" s="17"/>
      <c r="E19" s="16"/>
      <c r="F19" s="63"/>
      <c r="G19" s="63"/>
      <c r="H19" s="135">
        <f t="shared" si="8"/>
        <v>0</v>
      </c>
      <c r="I19" s="135">
        <f t="shared" si="9"/>
        <v>0</v>
      </c>
      <c r="J19" s="101" t="str">
        <f t="shared" si="1"/>
        <v>test</v>
      </c>
      <c r="K19" s="4"/>
      <c r="L19" s="136"/>
      <c r="M19" s="64">
        <v>0</v>
      </c>
      <c r="N19" s="144" t="str">
        <f t="shared" si="2"/>
        <v>time</v>
      </c>
      <c r="O19" s="63">
        <f t="shared" si="3"/>
        <v>0</v>
      </c>
      <c r="Q19" s="102">
        <f t="shared" si="4"/>
        <v>0</v>
      </c>
      <c r="R19" s="15"/>
      <c r="S19" s="4"/>
      <c r="T19" s="37" t="str">
        <f t="shared" si="10"/>
        <v>-</v>
      </c>
      <c r="U19" s="115">
        <f t="shared" si="11"/>
        <v>0</v>
      </c>
      <c r="V19" s="15">
        <f t="shared" si="12"/>
        <v>0</v>
      </c>
      <c r="W19" s="4"/>
      <c r="X19" s="149">
        <v>0</v>
      </c>
      <c r="Y19" s="150">
        <v>0</v>
      </c>
      <c r="Z19" s="148">
        <f t="shared" si="13"/>
        <v>0</v>
      </c>
      <c r="AA19" s="4"/>
      <c r="AB19" s="4"/>
      <c r="AC19" s="4"/>
      <c r="AD19" s="4"/>
      <c r="AE19" s="4"/>
    </row>
    <row r="20" spans="1:31" ht="18" x14ac:dyDescent="0.25">
      <c r="A20" s="112"/>
      <c r="B20" s="121"/>
      <c r="C20" s="95"/>
      <c r="D20" s="17"/>
      <c r="E20" s="16"/>
      <c r="F20" s="63"/>
      <c r="G20" s="63"/>
      <c r="H20" s="135">
        <f t="shared" si="8"/>
        <v>0</v>
      </c>
      <c r="I20" s="135">
        <f t="shared" si="9"/>
        <v>0</v>
      </c>
      <c r="J20" s="101" t="str">
        <f t="shared" si="1"/>
        <v>test</v>
      </c>
      <c r="K20" s="4"/>
      <c r="L20" s="136"/>
      <c r="M20" s="64">
        <v>0</v>
      </c>
      <c r="N20" s="144" t="str">
        <f t="shared" si="2"/>
        <v>time</v>
      </c>
      <c r="O20" s="63">
        <f t="shared" si="3"/>
        <v>0</v>
      </c>
      <c r="Q20" s="102">
        <f t="shared" si="4"/>
        <v>0</v>
      </c>
      <c r="R20" s="15"/>
      <c r="S20" s="4"/>
      <c r="T20" s="37" t="str">
        <f t="shared" si="10"/>
        <v>-</v>
      </c>
      <c r="U20" s="115">
        <f t="shared" si="11"/>
        <v>0</v>
      </c>
      <c r="V20" s="15">
        <f t="shared" si="12"/>
        <v>0</v>
      </c>
      <c r="W20" s="4"/>
      <c r="X20" s="149">
        <v>0</v>
      </c>
      <c r="Y20" s="150">
        <v>0</v>
      </c>
      <c r="Z20" s="148">
        <f t="shared" si="13"/>
        <v>0</v>
      </c>
      <c r="AA20" s="4"/>
      <c r="AB20" s="4"/>
      <c r="AC20" s="4"/>
      <c r="AD20" s="4"/>
      <c r="AE20" s="4"/>
    </row>
    <row r="21" spans="1:31" ht="14.5" x14ac:dyDescent="0.35">
      <c r="A21" s="122"/>
      <c r="D21" s="3"/>
      <c r="Y21" s="3"/>
      <c r="Z21" s="3"/>
    </row>
  </sheetData>
  <mergeCells count="8">
    <mergeCell ref="N1:T2"/>
    <mergeCell ref="B1:M2"/>
    <mergeCell ref="T7:T8"/>
    <mergeCell ref="Q9:R9"/>
    <mergeCell ref="Q6:R6"/>
    <mergeCell ref="F7:J7"/>
    <mergeCell ref="L7:O7"/>
    <mergeCell ref="Q7:R7"/>
  </mergeCells>
  <conditionalFormatting sqref="H10:Z20">
    <cfRule type="cellIs" dxfId="121" priority="1" operator="equal">
      <formula>0</formula>
    </cfRule>
  </conditionalFormatting>
  <conditionalFormatting sqref="M10:M18 L10:O20">
    <cfRule type="cellIs" dxfId="120" priority="3" operator="equal">
      <formula>0</formula>
    </cfRule>
  </conditionalFormatting>
  <conditionalFormatting sqref="N12:O20">
    <cfRule type="cellIs" dxfId="119" priority="2" operator="equal">
      <formula>0</formula>
    </cfRule>
  </conditionalFormatting>
  <conditionalFormatting sqref="Q10:R20">
    <cfRule type="cellIs" dxfId="118" priority="4" operator="equal">
      <formula>0</formula>
    </cfRule>
  </conditionalFormatting>
  <conditionalFormatting sqref="T7:T8">
    <cfRule type="cellIs" dxfId="117" priority="23" operator="equal">
      <formula>"Q"</formula>
    </cfRule>
  </conditionalFormatting>
  <conditionalFormatting sqref="T10:T20">
    <cfRule type="cellIs" dxfId="116" priority="5" operator="equal">
      <formula>"Q"</formula>
    </cfRule>
  </conditionalFormatting>
  <conditionalFormatting sqref="T9:V9">
    <cfRule type="cellIs" dxfId="115" priority="10" operator="equal">
      <formula>"Q"</formula>
    </cfRule>
  </conditionalFormatting>
  <conditionalFormatting sqref="U8">
    <cfRule type="cellIs" dxfId="114" priority="21" operator="equal">
      <formula>"???"</formula>
    </cfRule>
    <cfRule type="cellIs" dxfId="113" priority="22" operator="greaterThanOrEqual">
      <formula>0.5</formula>
    </cfRule>
  </conditionalFormatting>
  <conditionalFormatting sqref="U10:U21">
    <cfRule type="cellIs" dxfId="112" priority="6" operator="equal">
      <formula>"???"</formula>
    </cfRule>
    <cfRule type="cellIs" dxfId="111" priority="7" operator="greaterThanOrEqual">
      <formula>0.5</formula>
    </cfRule>
  </conditionalFormatting>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7FD1B-1153-4085-8BAF-48DF58957A7A}">
  <sheetPr>
    <pageSetUpPr fitToPage="1"/>
  </sheetPr>
  <dimension ref="A1:AE21"/>
  <sheetViews>
    <sheetView workbookViewId="0">
      <selection activeCell="R4" sqref="A4:R15"/>
    </sheetView>
  </sheetViews>
  <sheetFormatPr defaultRowHeight="12.5" x14ac:dyDescent="0.25"/>
  <cols>
    <col min="1" max="1" width="8.1796875" customWidth="1"/>
    <col min="2" max="2" width="24.1796875" customWidth="1"/>
    <col min="3" max="3" width="29.1796875" customWidth="1"/>
    <col min="5" max="5" width="21.81640625" bestFit="1"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309</v>
      </c>
      <c r="C9" s="131"/>
      <c r="D9" s="132"/>
      <c r="E9" s="131"/>
      <c r="F9" s="131"/>
      <c r="G9" s="133"/>
      <c r="H9" s="133"/>
      <c r="I9" s="133"/>
      <c r="J9" s="134"/>
      <c r="L9" s="131"/>
      <c r="M9" s="134"/>
      <c r="N9" s="133"/>
      <c r="O9" s="133"/>
      <c r="Q9" s="442"/>
      <c r="R9" s="443"/>
      <c r="T9" s="49"/>
      <c r="U9" s="49"/>
      <c r="V9" s="49"/>
      <c r="X9" s="146"/>
      <c r="Y9" s="147"/>
      <c r="Z9" s="148"/>
    </row>
    <row r="10" spans="1:31" ht="15.5" x14ac:dyDescent="0.35">
      <c r="A10" s="213">
        <v>2</v>
      </c>
      <c r="B10" s="214" t="s">
        <v>131</v>
      </c>
      <c r="C10" s="214" t="s">
        <v>138</v>
      </c>
      <c r="D10" s="17"/>
      <c r="E10" s="214" t="s">
        <v>145</v>
      </c>
      <c r="F10" s="63">
        <v>170.5</v>
      </c>
      <c r="G10" s="63">
        <v>170.5</v>
      </c>
      <c r="H10" s="135">
        <f t="shared" ref="H10:I20" si="0">IFERROR(IF(F10=0,0,(F10/$X10)),0)</f>
        <v>0.60892857142857137</v>
      </c>
      <c r="I10" s="135">
        <f t="shared" si="0"/>
        <v>0.60892857142857137</v>
      </c>
      <c r="J10" s="101">
        <f>IF(X10=0,"test",IF(F10=0,0,ROUND(((1-(AVERAGE(H10:I10)))*1)*100,1)))</f>
        <v>39.1</v>
      </c>
      <c r="K10" s="4"/>
      <c r="L10" s="136">
        <v>4</v>
      </c>
      <c r="M10" s="64">
        <v>76.5</v>
      </c>
      <c r="N10" s="144">
        <f>IF(AND(M10&gt;0,Y10&gt;0),IF(M10&lt;=Y10,0,ROUNDUP((ABS(Z10)),0)*0.4),"time")</f>
        <v>0</v>
      </c>
      <c r="O10" s="63">
        <f>IF(N10="time",0,N10+L10)</f>
        <v>4</v>
      </c>
      <c r="Q10" s="102">
        <f>IFERROR(IF(N10="time",0,J10+O10),"SJ")</f>
        <v>43.1</v>
      </c>
      <c r="R10" s="15">
        <v>3</v>
      </c>
      <c r="S10" s="4"/>
      <c r="T10" s="37" t="str">
        <f>IF(M10=0,"-",IF(AND((AVERAGE(F10:G10)/X10)&gt;=0.5,O10&lt;=4),"Q","-"))</f>
        <v>Q</v>
      </c>
      <c r="U10" s="115">
        <f>IF(F10=0,0,(IF(X10=0,"???",((AVERAGE(F10:G10))/X10))))</f>
        <v>0.60892857142857137</v>
      </c>
      <c r="V10" s="15">
        <f>IF(R10=0,,IF(R10&gt;10,,11-(R10)))</f>
        <v>8</v>
      </c>
      <c r="W10" s="4"/>
      <c r="X10" s="149">
        <v>280</v>
      </c>
      <c r="Y10" s="150">
        <v>80</v>
      </c>
      <c r="Z10" s="148">
        <f>IF((M10-Y10)=0,0,ABS(M10-Y10))</f>
        <v>3.5</v>
      </c>
      <c r="AA10" s="4"/>
      <c r="AB10" s="4"/>
      <c r="AC10" s="4"/>
      <c r="AD10" s="4"/>
      <c r="AE10" s="4"/>
    </row>
    <row r="11" spans="1:31" ht="15.5" x14ac:dyDescent="0.35">
      <c r="A11" s="213">
        <v>4</v>
      </c>
      <c r="B11" s="214" t="s">
        <v>128</v>
      </c>
      <c r="C11" s="214" t="s">
        <v>135</v>
      </c>
      <c r="D11" s="17"/>
      <c r="E11" s="214" t="s">
        <v>263</v>
      </c>
      <c r="F11" s="63">
        <v>177.5</v>
      </c>
      <c r="G11" s="63">
        <v>177.5</v>
      </c>
      <c r="H11" s="135">
        <f t="shared" si="0"/>
        <v>0.6339285714285714</v>
      </c>
      <c r="I11" s="135">
        <f t="shared" si="0"/>
        <v>0.6339285714285714</v>
      </c>
      <c r="J11" s="101">
        <f t="shared" ref="J11:J14" si="1">IF(X11=0,"test",IF(F11=0,0,ROUND(((1-(AVERAGE(H11:I11)))*1)*100,1)))</f>
        <v>36.6</v>
      </c>
      <c r="K11" s="4"/>
      <c r="L11" s="136">
        <v>4</v>
      </c>
      <c r="M11" s="64">
        <v>74.709999999999994</v>
      </c>
      <c r="N11" s="144">
        <f t="shared" ref="N11:N20" si="2">IF(AND(M11&gt;0,Y11&gt;0),IF(M11&lt;=Y11,0,ROUNDUP((ABS(Z11)),0)*0.4),"time")</f>
        <v>0</v>
      </c>
      <c r="O11" s="63">
        <f t="shared" ref="O11:O20" si="3">IF(N11="time",0,N11+L11)</f>
        <v>4</v>
      </c>
      <c r="Q11" s="102">
        <f t="shared" ref="Q11:Q20" si="4">IFERROR(IF(N11="time",0,J11+O11),"SJ")</f>
        <v>40.6</v>
      </c>
      <c r="R11" s="15">
        <v>1</v>
      </c>
      <c r="S11" s="4"/>
      <c r="T11" s="37" t="str">
        <f t="shared" ref="T11:T20" si="5">IF(M11=0,"-",IF(AND((AVERAGE(F11:G11)/X11)&gt;=0.5,O11&lt;=4),"Q","-"))</f>
        <v>Q</v>
      </c>
      <c r="U11" s="115">
        <f t="shared" ref="U11:U20" si="6">IF(F11=0,0,(IF(X11=0,"???",((AVERAGE(F11:G11))/X11))))</f>
        <v>0.6339285714285714</v>
      </c>
      <c r="V11" s="15">
        <f t="shared" ref="V11:V20" si="7">IF(R11=0,,IF(R11&gt;10,,11-(R11)))</f>
        <v>10</v>
      </c>
      <c r="W11" s="4"/>
      <c r="X11" s="149">
        <v>280</v>
      </c>
      <c r="Y11" s="150">
        <v>80</v>
      </c>
      <c r="Z11" s="148">
        <f>IF((M11-Y11)=0,0,ABS(M11-Y11))</f>
        <v>5.2900000000000063</v>
      </c>
      <c r="AA11" s="4"/>
      <c r="AB11" s="4"/>
      <c r="AC11" s="4"/>
      <c r="AD11" s="4"/>
      <c r="AE11" s="4"/>
    </row>
    <row r="12" spans="1:31" ht="15.5" x14ac:dyDescent="0.35">
      <c r="A12" s="213">
        <v>5</v>
      </c>
      <c r="B12" s="214" t="s">
        <v>133</v>
      </c>
      <c r="C12" s="214" t="s">
        <v>140</v>
      </c>
      <c r="D12" s="17"/>
      <c r="E12" s="214" t="s">
        <v>144</v>
      </c>
      <c r="F12" s="63">
        <v>163</v>
      </c>
      <c r="G12" s="63">
        <v>163</v>
      </c>
      <c r="H12" s="135">
        <f t="shared" si="0"/>
        <v>0.58214285714285718</v>
      </c>
      <c r="I12" s="135">
        <f t="shared" si="0"/>
        <v>0.58214285714285718</v>
      </c>
      <c r="J12" s="101">
        <f t="shared" si="1"/>
        <v>41.8</v>
      </c>
      <c r="K12" s="4"/>
      <c r="L12" s="136"/>
      <c r="M12" s="64">
        <v>80.44</v>
      </c>
      <c r="N12" s="144">
        <f t="shared" si="2"/>
        <v>0.4</v>
      </c>
      <c r="O12" s="63">
        <f t="shared" si="3"/>
        <v>0.4</v>
      </c>
      <c r="Q12" s="102">
        <f t="shared" si="4"/>
        <v>42.199999999999996</v>
      </c>
      <c r="R12" s="15">
        <v>2</v>
      </c>
      <c r="S12" s="4"/>
      <c r="T12" s="37" t="str">
        <f t="shared" si="5"/>
        <v>Q</v>
      </c>
      <c r="U12" s="115">
        <f t="shared" si="6"/>
        <v>0.58214285714285718</v>
      </c>
      <c r="V12" s="15">
        <f t="shared" si="7"/>
        <v>9</v>
      </c>
      <c r="W12" s="4"/>
      <c r="X12" s="149">
        <v>280</v>
      </c>
      <c r="Y12" s="150">
        <v>80</v>
      </c>
      <c r="Z12" s="148">
        <f t="shared" ref="Z12:Z20" si="8">IF((M12-Y12)=0,0,ABS(M12-Y12))</f>
        <v>0.43999999999999773</v>
      </c>
      <c r="AA12" s="4"/>
      <c r="AB12" s="4"/>
      <c r="AC12" s="4"/>
      <c r="AD12" s="4"/>
      <c r="AE12" s="4"/>
    </row>
    <row r="13" spans="1:31" ht="15.5" x14ac:dyDescent="0.35">
      <c r="A13" s="213">
        <v>6</v>
      </c>
      <c r="B13" s="214" t="s">
        <v>132</v>
      </c>
      <c r="C13" s="214" t="s">
        <v>139</v>
      </c>
      <c r="D13" s="17"/>
      <c r="E13" s="214" t="s">
        <v>146</v>
      </c>
      <c r="F13" s="63">
        <v>162.5</v>
      </c>
      <c r="G13" s="63">
        <v>162.5</v>
      </c>
      <c r="H13" s="135">
        <f t="shared" si="0"/>
        <v>0.5803571428571429</v>
      </c>
      <c r="I13" s="135">
        <f t="shared" si="0"/>
        <v>0.5803571428571429</v>
      </c>
      <c r="J13" s="101">
        <f t="shared" si="1"/>
        <v>42</v>
      </c>
      <c r="K13" s="4"/>
      <c r="L13" s="136">
        <v>4</v>
      </c>
      <c r="M13" s="64">
        <v>73.099999999999994</v>
      </c>
      <c r="N13" s="144">
        <f t="shared" si="2"/>
        <v>0</v>
      </c>
      <c r="O13" s="63">
        <f t="shared" si="3"/>
        <v>4</v>
      </c>
      <c r="Q13" s="102">
        <f t="shared" si="4"/>
        <v>46</v>
      </c>
      <c r="R13" s="15">
        <v>5</v>
      </c>
      <c r="S13" s="4"/>
      <c r="T13" s="37" t="str">
        <f t="shared" si="5"/>
        <v>Q</v>
      </c>
      <c r="U13" s="115">
        <f t="shared" si="6"/>
        <v>0.5803571428571429</v>
      </c>
      <c r="V13" s="15">
        <f t="shared" si="7"/>
        <v>6</v>
      </c>
      <c r="W13" s="4"/>
      <c r="X13" s="149">
        <v>280</v>
      </c>
      <c r="Y13" s="150">
        <v>80</v>
      </c>
      <c r="Z13" s="148">
        <f t="shared" si="8"/>
        <v>6.9000000000000057</v>
      </c>
      <c r="AA13" s="4"/>
      <c r="AB13" s="4"/>
      <c r="AC13" s="4"/>
      <c r="AD13" s="4"/>
      <c r="AE13" s="4"/>
    </row>
    <row r="14" spans="1:31" ht="15.5" x14ac:dyDescent="0.35">
      <c r="A14" s="213">
        <v>7</v>
      </c>
      <c r="B14" s="214" t="s">
        <v>130</v>
      </c>
      <c r="C14" s="214" t="s">
        <v>137</v>
      </c>
      <c r="D14" s="17"/>
      <c r="E14" s="214" t="s">
        <v>144</v>
      </c>
      <c r="F14" s="63">
        <v>156.5</v>
      </c>
      <c r="G14" s="63">
        <v>156.5</v>
      </c>
      <c r="H14" s="135">
        <f t="shared" ref="H14" si="9">IFERROR(IF(F14=0,0,(F14/$X14)),0)</f>
        <v>0.55892857142857144</v>
      </c>
      <c r="I14" s="135">
        <f t="shared" ref="I14" si="10">IFERROR(IF(G14=0,0,(G14/$X14)),0)</f>
        <v>0.55892857142857144</v>
      </c>
      <c r="J14" s="101">
        <f t="shared" si="1"/>
        <v>44.1</v>
      </c>
      <c r="K14" s="4"/>
      <c r="L14" s="136"/>
      <c r="M14" s="64">
        <v>76</v>
      </c>
      <c r="N14" s="144">
        <f t="shared" ref="N14" si="11">IF(AND(M14&gt;0,Y14&gt;0),IF(M14&lt;=Y14,0,ROUNDUP((ABS(Z14)),0)*0.4),"time")</f>
        <v>0</v>
      </c>
      <c r="O14" s="63">
        <f t="shared" ref="O14" si="12">IF(N14="time",0,N14+L14)</f>
        <v>0</v>
      </c>
      <c r="Q14" s="102">
        <f t="shared" ref="Q14" si="13">IFERROR(IF(N14="time",0,J14+O14),"SJ")</f>
        <v>44.1</v>
      </c>
      <c r="R14" s="15">
        <v>4</v>
      </c>
      <c r="S14" s="4"/>
      <c r="T14" s="37" t="str">
        <f t="shared" ref="T14" si="14">IF(M14=0,"-",IF(AND((AVERAGE(F14:G14)/X14)&gt;=0.5,O14&lt;=4),"Q","-"))</f>
        <v>Q</v>
      </c>
      <c r="U14" s="115">
        <f t="shared" ref="U14" si="15">IF(F14=0,0,(IF(X14=0,"???",((AVERAGE(F14:G14))/X14))))</f>
        <v>0.55892857142857144</v>
      </c>
      <c r="V14" s="15">
        <f t="shared" ref="V14" si="16">IF(R14=0,,IF(R14&gt;10,,11-(R14)))</f>
        <v>7</v>
      </c>
      <c r="W14" s="4"/>
      <c r="X14" s="149">
        <v>280</v>
      </c>
      <c r="Y14" s="150">
        <v>80</v>
      </c>
      <c r="Z14" s="148">
        <f t="shared" ref="Z14" si="17">IF((M14-Y14)=0,0,ABS(M14-Y14))</f>
        <v>4</v>
      </c>
      <c r="AA14" s="4"/>
      <c r="AB14" s="4"/>
      <c r="AC14" s="4"/>
      <c r="AD14" s="4"/>
      <c r="AE14" s="4"/>
    </row>
    <row r="15" spans="1:31" ht="18" x14ac:dyDescent="0.25">
      <c r="A15" s="239"/>
      <c r="B15" s="121"/>
      <c r="C15" s="95"/>
      <c r="D15" s="240"/>
      <c r="E15" s="94"/>
      <c r="F15" s="241"/>
      <c r="G15" s="63"/>
      <c r="H15" s="135">
        <f t="shared" si="0"/>
        <v>0</v>
      </c>
      <c r="I15" s="135">
        <f t="shared" si="0"/>
        <v>0</v>
      </c>
      <c r="J15" s="101" t="str">
        <f>IF(X15=0,"test",IF(F15=0,0,ROUND(((1-(AVERAGE(H15:I15)))*1.5)*100,1)))</f>
        <v>test</v>
      </c>
      <c r="K15" s="4"/>
      <c r="L15" s="136"/>
      <c r="M15" s="64">
        <v>0</v>
      </c>
      <c r="N15" s="144" t="str">
        <f t="shared" si="2"/>
        <v>time</v>
      </c>
      <c r="O15" s="63">
        <f t="shared" si="3"/>
        <v>0</v>
      </c>
      <c r="Q15" s="102">
        <f t="shared" si="4"/>
        <v>0</v>
      </c>
      <c r="R15" s="15"/>
      <c r="S15" s="4"/>
      <c r="T15" s="37" t="str">
        <f t="shared" si="5"/>
        <v>-</v>
      </c>
      <c r="U15" s="115">
        <f t="shared" si="6"/>
        <v>0</v>
      </c>
      <c r="V15" s="15">
        <f t="shared" si="7"/>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ref="J16:J20" si="18">IF(X16=0,"test",IF(F16=0,0,ROUND(((1-(AVERAGE(H16:I16)))*1.5)*100,1)))</f>
        <v>test</v>
      </c>
      <c r="K16" s="4"/>
      <c r="L16" s="136"/>
      <c r="M16" s="64">
        <v>0</v>
      </c>
      <c r="N16" s="144" t="str">
        <f t="shared" si="2"/>
        <v>time</v>
      </c>
      <c r="O16" s="63">
        <f t="shared" si="3"/>
        <v>0</v>
      </c>
      <c r="Q16" s="102">
        <f t="shared" si="4"/>
        <v>0</v>
      </c>
      <c r="R16" s="15"/>
      <c r="S16" s="4"/>
      <c r="T16" s="37" t="str">
        <f t="shared" si="5"/>
        <v>-</v>
      </c>
      <c r="U16" s="115">
        <f t="shared" si="6"/>
        <v>0</v>
      </c>
      <c r="V16" s="15">
        <f t="shared" si="7"/>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18"/>
        <v>test</v>
      </c>
      <c r="K17" s="4"/>
      <c r="L17" s="136"/>
      <c r="M17" s="64">
        <v>0</v>
      </c>
      <c r="N17" s="144" t="str">
        <f t="shared" si="2"/>
        <v>time</v>
      </c>
      <c r="O17" s="63">
        <f t="shared" si="3"/>
        <v>0</v>
      </c>
      <c r="Q17" s="102">
        <f t="shared" si="4"/>
        <v>0</v>
      </c>
      <c r="R17" s="15"/>
      <c r="S17" s="4"/>
      <c r="T17" s="37" t="str">
        <f t="shared" si="5"/>
        <v>-</v>
      </c>
      <c r="U17" s="115">
        <f t="shared" si="6"/>
        <v>0</v>
      </c>
      <c r="V17" s="15">
        <f t="shared" si="7"/>
        <v>0</v>
      </c>
      <c r="W17" s="4"/>
      <c r="X17" s="149">
        <v>0</v>
      </c>
      <c r="Y17" s="150">
        <v>0</v>
      </c>
      <c r="Z17" s="148">
        <f t="shared" si="8"/>
        <v>0</v>
      </c>
      <c r="AA17" s="4"/>
      <c r="AB17" s="4"/>
      <c r="AC17" s="4"/>
      <c r="AD17" s="4"/>
      <c r="AE17" s="4"/>
    </row>
    <row r="18" spans="1:31" ht="18" x14ac:dyDescent="0.25">
      <c r="A18" s="112"/>
      <c r="B18" s="121"/>
      <c r="C18" s="95"/>
      <c r="D18" s="17"/>
      <c r="E18" s="16"/>
      <c r="F18" s="63"/>
      <c r="G18" s="63"/>
      <c r="H18" s="135">
        <f t="shared" si="0"/>
        <v>0</v>
      </c>
      <c r="I18" s="135">
        <f t="shared" si="0"/>
        <v>0</v>
      </c>
      <c r="J18" s="101" t="str">
        <f t="shared" si="18"/>
        <v>test</v>
      </c>
      <c r="K18" s="4"/>
      <c r="L18" s="136"/>
      <c r="M18" s="64">
        <v>0</v>
      </c>
      <c r="N18" s="144" t="str">
        <f t="shared" si="2"/>
        <v>time</v>
      </c>
      <c r="O18" s="63">
        <f t="shared" si="3"/>
        <v>0</v>
      </c>
      <c r="Q18" s="102">
        <f t="shared" si="4"/>
        <v>0</v>
      </c>
      <c r="R18" s="15"/>
      <c r="S18" s="4"/>
      <c r="T18" s="37" t="str">
        <f t="shared" si="5"/>
        <v>-</v>
      </c>
      <c r="U18" s="115">
        <f t="shared" si="6"/>
        <v>0</v>
      </c>
      <c r="V18" s="15">
        <f t="shared" si="7"/>
        <v>0</v>
      </c>
      <c r="W18" s="4"/>
      <c r="X18" s="149">
        <v>0</v>
      </c>
      <c r="Y18" s="150">
        <v>0</v>
      </c>
      <c r="Z18" s="148">
        <f t="shared" si="8"/>
        <v>0</v>
      </c>
      <c r="AA18" s="4"/>
      <c r="AB18" s="4"/>
      <c r="AC18" s="4"/>
      <c r="AD18" s="4"/>
      <c r="AE18" s="4"/>
    </row>
    <row r="19" spans="1:31" ht="18" x14ac:dyDescent="0.25">
      <c r="A19" s="112"/>
      <c r="B19" s="121"/>
      <c r="C19" s="95"/>
      <c r="D19" s="17"/>
      <c r="E19" s="16"/>
      <c r="F19" s="63"/>
      <c r="G19" s="63"/>
      <c r="H19" s="135">
        <f t="shared" si="0"/>
        <v>0</v>
      </c>
      <c r="I19" s="135">
        <f t="shared" si="0"/>
        <v>0</v>
      </c>
      <c r="J19" s="101" t="str">
        <f t="shared" si="18"/>
        <v>test</v>
      </c>
      <c r="K19" s="4"/>
      <c r="L19" s="136"/>
      <c r="M19" s="64">
        <v>0</v>
      </c>
      <c r="N19" s="144" t="str">
        <f t="shared" si="2"/>
        <v>time</v>
      </c>
      <c r="O19" s="63">
        <f t="shared" si="3"/>
        <v>0</v>
      </c>
      <c r="Q19" s="102">
        <f t="shared" si="4"/>
        <v>0</v>
      </c>
      <c r="R19" s="15"/>
      <c r="S19" s="4"/>
      <c r="T19" s="37" t="str">
        <f t="shared" si="5"/>
        <v>-</v>
      </c>
      <c r="U19" s="115">
        <f t="shared" si="6"/>
        <v>0</v>
      </c>
      <c r="V19" s="15">
        <f t="shared" si="7"/>
        <v>0</v>
      </c>
      <c r="W19" s="4"/>
      <c r="X19" s="149">
        <v>0</v>
      </c>
      <c r="Y19" s="150">
        <v>0</v>
      </c>
      <c r="Z19" s="148">
        <f t="shared" si="8"/>
        <v>0</v>
      </c>
      <c r="AA19" s="4"/>
      <c r="AB19" s="4"/>
      <c r="AC19" s="4"/>
      <c r="AD19" s="4"/>
      <c r="AE19" s="4"/>
    </row>
    <row r="20" spans="1:31" ht="18" x14ac:dyDescent="0.25">
      <c r="A20" s="112"/>
      <c r="B20" s="121"/>
      <c r="C20" s="95"/>
      <c r="D20" s="17"/>
      <c r="E20" s="16"/>
      <c r="F20" s="63"/>
      <c r="G20" s="63"/>
      <c r="H20" s="135">
        <f t="shared" si="0"/>
        <v>0</v>
      </c>
      <c r="I20" s="135">
        <f t="shared" si="0"/>
        <v>0</v>
      </c>
      <c r="J20" s="101" t="str">
        <f t="shared" si="18"/>
        <v>test</v>
      </c>
      <c r="K20" s="4"/>
      <c r="L20" s="136"/>
      <c r="M20" s="64">
        <v>0</v>
      </c>
      <c r="N20" s="144" t="str">
        <f t="shared" si="2"/>
        <v>time</v>
      </c>
      <c r="O20" s="63">
        <f t="shared" si="3"/>
        <v>0</v>
      </c>
      <c r="Q20" s="102">
        <f t="shared" si="4"/>
        <v>0</v>
      </c>
      <c r="R20" s="15"/>
      <c r="S20" s="4"/>
      <c r="T20" s="37" t="str">
        <f t="shared" si="5"/>
        <v>-</v>
      </c>
      <c r="U20" s="115">
        <f t="shared" si="6"/>
        <v>0</v>
      </c>
      <c r="V20" s="15">
        <f t="shared" si="7"/>
        <v>0</v>
      </c>
      <c r="W20" s="4"/>
      <c r="X20" s="149">
        <v>0</v>
      </c>
      <c r="Y20" s="150">
        <v>0</v>
      </c>
      <c r="Z20" s="148">
        <f t="shared" si="8"/>
        <v>0</v>
      </c>
      <c r="AA20" s="4"/>
      <c r="AB20" s="4"/>
      <c r="AC20" s="4"/>
      <c r="AD20" s="4"/>
      <c r="AE20" s="4"/>
    </row>
    <row r="21" spans="1:31" ht="14.5" x14ac:dyDescent="0.35">
      <c r="A21" s="122"/>
      <c r="D21" s="3"/>
      <c r="Y21" s="3"/>
      <c r="Z21" s="3"/>
    </row>
  </sheetData>
  <sortState xmlns:xlrd2="http://schemas.microsoft.com/office/spreadsheetml/2017/richdata2" ref="A10:E14">
    <sortCondition ref="A10:A14"/>
  </sortState>
  <mergeCells count="8">
    <mergeCell ref="Q9:R9"/>
    <mergeCell ref="B1:M2"/>
    <mergeCell ref="N1:T2"/>
    <mergeCell ref="Q6:R6"/>
    <mergeCell ref="F7:J7"/>
    <mergeCell ref="L7:O7"/>
    <mergeCell ref="Q7:R7"/>
    <mergeCell ref="T7:T8"/>
  </mergeCells>
  <conditionalFormatting sqref="H10:Z20">
    <cfRule type="cellIs" dxfId="110" priority="1" operator="equal">
      <formula>0</formula>
    </cfRule>
  </conditionalFormatting>
  <conditionalFormatting sqref="L10:O20">
    <cfRule type="cellIs" dxfId="109" priority="3" operator="equal">
      <formula>0</formula>
    </cfRule>
  </conditionalFormatting>
  <conditionalFormatting sqref="N12:O20">
    <cfRule type="cellIs" dxfId="108" priority="2" operator="equal">
      <formula>0</formula>
    </cfRule>
  </conditionalFormatting>
  <conditionalFormatting sqref="Q10:R20">
    <cfRule type="cellIs" dxfId="107" priority="4" operator="equal">
      <formula>0</formula>
    </cfRule>
  </conditionalFormatting>
  <conditionalFormatting sqref="T7:T8">
    <cfRule type="cellIs" dxfId="106" priority="11" operator="equal">
      <formula>"Q"</formula>
    </cfRule>
  </conditionalFormatting>
  <conditionalFormatting sqref="T10:T20">
    <cfRule type="cellIs" dxfId="105" priority="5" operator="equal">
      <formula>"Q"</formula>
    </cfRule>
  </conditionalFormatting>
  <conditionalFormatting sqref="T9:V9">
    <cfRule type="cellIs" dxfId="104" priority="8" operator="equal">
      <formula>"Q"</formula>
    </cfRule>
  </conditionalFormatting>
  <conditionalFormatting sqref="U8">
    <cfRule type="cellIs" dxfId="103" priority="9" operator="equal">
      <formula>"???"</formula>
    </cfRule>
    <cfRule type="cellIs" dxfId="102" priority="10" operator="greaterThanOrEqual">
      <formula>0.5</formula>
    </cfRule>
  </conditionalFormatting>
  <conditionalFormatting sqref="U10:U21">
    <cfRule type="cellIs" dxfId="101" priority="6" operator="equal">
      <formula>"???"</formula>
    </cfRule>
    <cfRule type="cellIs" dxfId="100" priority="7" operator="greaterThanOrEqual">
      <formula>0.5</formula>
    </cfRule>
  </conditionalFormatting>
  <pageMargins left="0.7" right="0.7" top="0.75" bottom="0.75" header="0.3" footer="0.3"/>
  <pageSetup paperSize="9" scale="69" fitToHeight="0" orientation="landscape"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66073-1E08-429A-827B-EE146FEF1EFE}">
  <sheetPr>
    <pageSetUpPr fitToPage="1"/>
  </sheetPr>
  <dimension ref="A1:AE20"/>
  <sheetViews>
    <sheetView workbookViewId="0">
      <selection activeCell="R4" sqref="A4:R15"/>
    </sheetView>
  </sheetViews>
  <sheetFormatPr defaultRowHeight="12.5" x14ac:dyDescent="0.25"/>
  <cols>
    <col min="1" max="1" width="7"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308</v>
      </c>
      <c r="C9" s="131"/>
      <c r="D9" s="132"/>
      <c r="E9" s="131"/>
      <c r="F9" s="131"/>
      <c r="G9" s="133"/>
      <c r="H9" s="133"/>
      <c r="I9" s="133"/>
      <c r="J9" s="134"/>
      <c r="L9" s="131"/>
      <c r="M9" s="134"/>
      <c r="N9" s="133"/>
      <c r="O9" s="133"/>
      <c r="Q9" s="442"/>
      <c r="R9" s="443"/>
      <c r="T9" s="49"/>
      <c r="U9" s="49"/>
      <c r="V9" s="49"/>
      <c r="X9" s="146"/>
      <c r="Y9" s="147"/>
      <c r="Z9" s="148"/>
    </row>
    <row r="10" spans="1:31" ht="15.5" x14ac:dyDescent="0.35">
      <c r="A10" s="213">
        <v>18</v>
      </c>
      <c r="B10" s="214" t="s">
        <v>150</v>
      </c>
      <c r="C10" s="214" t="s">
        <v>156</v>
      </c>
      <c r="D10" s="17"/>
      <c r="E10" s="214" t="s">
        <v>162</v>
      </c>
      <c r="F10" s="63"/>
      <c r="G10" s="63"/>
      <c r="H10" s="135">
        <f t="shared" ref="H10:I19" si="0">IFERROR(IF(F10=0,0,(F10/$X10)),0)</f>
        <v>0</v>
      </c>
      <c r="I10" s="135">
        <f t="shared" si="0"/>
        <v>0</v>
      </c>
      <c r="J10" s="101">
        <f>IF(X10=0,"test",IF(F10=0,0,ROUND(((1-(AVERAGE(H10:I10)))*1.5)*100,1)))</f>
        <v>0</v>
      </c>
      <c r="K10" s="4"/>
      <c r="L10" s="136"/>
      <c r="M10" s="64">
        <v>0</v>
      </c>
      <c r="N10" s="144" t="str">
        <f>IF(AND(M10&gt;0,Y10&gt;0),IF(M10&lt;=Y10,0,ROUNDUP((ABS(Z10)),0)*0.4),"time")</f>
        <v>time</v>
      </c>
      <c r="O10" s="63">
        <f>IF(N10="time",0,N10+L10)</f>
        <v>0</v>
      </c>
      <c r="Q10" s="102">
        <f>IFERROR(IF(N10="time",0,J10+O10),"SJ")</f>
        <v>0</v>
      </c>
      <c r="R10" s="15"/>
      <c r="S10" s="4"/>
      <c r="T10" s="37" t="str">
        <f>IF(M10=0,"-",IF(AND((AVERAGE(F10:G10)/X10)&gt;=0.5,O10&lt;=4),"Q","-"))</f>
        <v>-</v>
      </c>
      <c r="U10" s="115">
        <f>IF(F10=0,0,(IF(X10=0,"???",((AVERAGE(F10:G10))/X10))))</f>
        <v>0</v>
      </c>
      <c r="V10" s="15">
        <f>IF(R10=0,,IF(R10&gt;10,,11-(R10)))</f>
        <v>0</v>
      </c>
      <c r="W10" s="4"/>
      <c r="X10" s="149">
        <v>280</v>
      </c>
      <c r="Y10" s="150">
        <v>85</v>
      </c>
      <c r="Z10" s="148">
        <f>IF((M10-Y10)=0,0,ABS(M10-Y10))</f>
        <v>85</v>
      </c>
      <c r="AA10" s="4"/>
      <c r="AB10" s="4"/>
      <c r="AC10" s="4"/>
      <c r="AD10" s="4"/>
      <c r="AE10" s="4"/>
    </row>
    <row r="11" spans="1:31" ht="15.5" x14ac:dyDescent="0.35">
      <c r="A11" s="213">
        <v>19</v>
      </c>
      <c r="B11" s="214" t="s">
        <v>153</v>
      </c>
      <c r="C11" s="214" t="s">
        <v>159</v>
      </c>
      <c r="D11" s="17"/>
      <c r="E11" s="214" t="s">
        <v>165</v>
      </c>
      <c r="F11" s="63">
        <v>160</v>
      </c>
      <c r="G11" s="63">
        <v>176.5</v>
      </c>
      <c r="H11" s="135">
        <f t="shared" si="0"/>
        <v>0.5714285714285714</v>
      </c>
      <c r="I11" s="135">
        <f t="shared" si="0"/>
        <v>0.63035714285714284</v>
      </c>
      <c r="J11" s="101">
        <f>IF(X11=0,"test",IF(F11=0,0,ROUND(((1-(AVERAGE(H11:I11)))*1)*100,1)))</f>
        <v>39.9</v>
      </c>
      <c r="K11" s="4"/>
      <c r="L11" s="136">
        <v>12</v>
      </c>
      <c r="M11" s="64">
        <v>100.07</v>
      </c>
      <c r="N11" s="144">
        <f t="shared" ref="N11:N19" si="1">IF(AND(M11&gt;0,Y11&gt;0),IF(M11&lt;=Y11,0,ROUNDUP((ABS(Z11)),0)*0.4),"time")</f>
        <v>6.4</v>
      </c>
      <c r="O11" s="63">
        <f t="shared" ref="O11:O19" si="2">IF(N11="time",0,N11+L11)</f>
        <v>18.399999999999999</v>
      </c>
      <c r="Q11" s="102">
        <f t="shared" ref="Q11:Q19" si="3">IFERROR(IF(N11="time",0,J11+O11),"SJ")</f>
        <v>58.3</v>
      </c>
      <c r="R11" s="15">
        <v>4</v>
      </c>
      <c r="S11" s="4"/>
      <c r="T11" s="37" t="str">
        <f t="shared" ref="T11:T19" si="4">IF(M11=0,"-",IF(AND((AVERAGE(F11:G11)/X11)&gt;=0.5,O11&lt;=4),"Q","-"))</f>
        <v>-</v>
      </c>
      <c r="U11" s="115">
        <f t="shared" ref="U11:U19" si="5">IF(F11=0,0,(IF(X11=0,"???",((AVERAGE(F11:G11))/X11))))</f>
        <v>0.60089285714285712</v>
      </c>
      <c r="V11" s="15">
        <f t="shared" ref="V11:V19" si="6">IF(R11=0,,IF(R11&gt;10,,11-(R11)))</f>
        <v>7</v>
      </c>
      <c r="W11" s="4"/>
      <c r="X11" s="149">
        <v>280</v>
      </c>
      <c r="Y11" s="150">
        <v>85</v>
      </c>
      <c r="Z11" s="148">
        <f>IF((M11-Y11)=0,0,ABS(M11-Y11))</f>
        <v>15.069999999999993</v>
      </c>
      <c r="AA11" s="4"/>
      <c r="AB11" s="4"/>
      <c r="AC11" s="4"/>
      <c r="AD11" s="4"/>
      <c r="AE11" s="4"/>
    </row>
    <row r="12" spans="1:31" ht="15.5" x14ac:dyDescent="0.35">
      <c r="A12" s="213">
        <v>20</v>
      </c>
      <c r="B12" s="214" t="s">
        <v>152</v>
      </c>
      <c r="C12" s="214" t="s">
        <v>158</v>
      </c>
      <c r="D12" s="17"/>
      <c r="E12" s="214" t="s">
        <v>164</v>
      </c>
      <c r="F12" s="63">
        <v>181.5</v>
      </c>
      <c r="G12" s="63">
        <v>169.5</v>
      </c>
      <c r="H12" s="135">
        <f t="shared" si="0"/>
        <v>0.64821428571428574</v>
      </c>
      <c r="I12" s="135">
        <f t="shared" si="0"/>
        <v>0.60535714285714282</v>
      </c>
      <c r="J12" s="101">
        <f t="shared" ref="J12:J14" si="7">IF(X12=0,"test",IF(F12=0,0,ROUND(((1-(AVERAGE(H12:I12)))*1)*100,1)))</f>
        <v>37.299999999999997</v>
      </c>
      <c r="K12" s="4"/>
      <c r="L12" s="136">
        <v>0</v>
      </c>
      <c r="M12" s="64">
        <v>74.34</v>
      </c>
      <c r="N12" s="144">
        <f t="shared" si="1"/>
        <v>0</v>
      </c>
      <c r="O12" s="63">
        <f t="shared" si="2"/>
        <v>0</v>
      </c>
      <c r="Q12" s="102">
        <f t="shared" si="3"/>
        <v>37.299999999999997</v>
      </c>
      <c r="R12" s="15">
        <v>1</v>
      </c>
      <c r="S12" s="4"/>
      <c r="T12" s="37" t="str">
        <f t="shared" si="4"/>
        <v>Q</v>
      </c>
      <c r="U12" s="115">
        <f t="shared" si="5"/>
        <v>0.62678571428571428</v>
      </c>
      <c r="V12" s="15">
        <f t="shared" si="6"/>
        <v>10</v>
      </c>
      <c r="W12" s="4"/>
      <c r="X12" s="149">
        <v>280</v>
      </c>
      <c r="Y12" s="150">
        <v>85</v>
      </c>
      <c r="Z12" s="148">
        <f t="shared" ref="Z12:Z19" si="8">IF((M12-Y12)=0,0,ABS(M12-Y12))</f>
        <v>10.659999999999997</v>
      </c>
      <c r="AA12" s="4"/>
      <c r="AB12" s="4"/>
      <c r="AC12" s="4"/>
      <c r="AD12" s="4"/>
      <c r="AE12" s="4"/>
    </row>
    <row r="13" spans="1:31" ht="15.5" x14ac:dyDescent="0.35">
      <c r="A13" s="213">
        <v>24</v>
      </c>
      <c r="B13" s="214" t="s">
        <v>169</v>
      </c>
      <c r="C13" s="214" t="s">
        <v>173</v>
      </c>
      <c r="D13" s="17"/>
      <c r="E13" s="242" t="s">
        <v>143</v>
      </c>
      <c r="F13" s="63">
        <v>164.5</v>
      </c>
      <c r="G13" s="63">
        <v>161</v>
      </c>
      <c r="H13" s="135">
        <f t="shared" si="0"/>
        <v>0.58750000000000002</v>
      </c>
      <c r="I13" s="135">
        <f t="shared" si="0"/>
        <v>0.57499999999999996</v>
      </c>
      <c r="J13" s="101">
        <f t="shared" si="7"/>
        <v>41.9</v>
      </c>
      <c r="K13" s="4"/>
      <c r="L13" s="136">
        <v>0</v>
      </c>
      <c r="M13" s="64">
        <v>75.7</v>
      </c>
      <c r="N13" s="144">
        <f t="shared" si="1"/>
        <v>0</v>
      </c>
      <c r="O13" s="63">
        <f t="shared" si="2"/>
        <v>0</v>
      </c>
      <c r="Q13" s="102">
        <f t="shared" si="3"/>
        <v>41.9</v>
      </c>
      <c r="R13" s="15">
        <v>3</v>
      </c>
      <c r="S13" s="4"/>
      <c r="T13" s="37" t="str">
        <f t="shared" si="4"/>
        <v>Q</v>
      </c>
      <c r="U13" s="115">
        <f t="shared" si="5"/>
        <v>0.58125000000000004</v>
      </c>
      <c r="V13" s="15">
        <f t="shared" si="6"/>
        <v>8</v>
      </c>
      <c r="W13" s="4"/>
      <c r="X13" s="149">
        <v>280</v>
      </c>
      <c r="Y13" s="150">
        <v>85</v>
      </c>
      <c r="Z13" s="148">
        <f t="shared" si="8"/>
        <v>9.2999999999999972</v>
      </c>
      <c r="AA13" s="4"/>
      <c r="AB13" s="4"/>
      <c r="AC13" s="4"/>
      <c r="AD13" s="4"/>
      <c r="AE13" s="4"/>
    </row>
    <row r="14" spans="1:31" ht="18" x14ac:dyDescent="0.25">
      <c r="A14" s="239">
        <v>25</v>
      </c>
      <c r="B14" s="121" t="s">
        <v>331</v>
      </c>
      <c r="C14" s="95" t="s">
        <v>332</v>
      </c>
      <c r="D14" s="240"/>
      <c r="E14" s="94" t="s">
        <v>143</v>
      </c>
      <c r="F14" s="351">
        <v>178.5</v>
      </c>
      <c r="G14" s="63">
        <v>177</v>
      </c>
      <c r="H14" s="135">
        <f t="shared" si="0"/>
        <v>0.63749999999999996</v>
      </c>
      <c r="I14" s="135">
        <f t="shared" si="0"/>
        <v>0.63214285714285712</v>
      </c>
      <c r="J14" s="101">
        <f t="shared" si="7"/>
        <v>36.5</v>
      </c>
      <c r="K14" s="4"/>
      <c r="L14" s="136">
        <v>4</v>
      </c>
      <c r="M14" s="64">
        <v>65.47</v>
      </c>
      <c r="N14" s="144">
        <f t="shared" si="1"/>
        <v>0</v>
      </c>
      <c r="O14" s="63">
        <f t="shared" si="2"/>
        <v>4</v>
      </c>
      <c r="Q14" s="102">
        <f t="shared" si="3"/>
        <v>40.5</v>
      </c>
      <c r="R14" s="15">
        <v>2</v>
      </c>
      <c r="S14" s="4"/>
      <c r="T14" s="37" t="str">
        <f>IF(M14=0,"-",IF(AND((AVERAGE(G14:G14)/X14)&gt;=0.5,O14&lt;=4),"Q","-"))</f>
        <v>Q</v>
      </c>
      <c r="U14" s="115">
        <f>IF(G14=0,0,(IF(X14=0,"???",((AVERAGE(G14:G14))/X14))))</f>
        <v>0.63214285714285712</v>
      </c>
      <c r="V14" s="15">
        <f t="shared" si="6"/>
        <v>9</v>
      </c>
      <c r="W14" s="4"/>
      <c r="X14" s="149">
        <v>280</v>
      </c>
      <c r="Y14" s="150">
        <v>85</v>
      </c>
      <c r="Z14" s="148">
        <f t="shared" si="8"/>
        <v>19.53</v>
      </c>
      <c r="AA14" s="4"/>
      <c r="AB14" s="4"/>
      <c r="AC14" s="4"/>
      <c r="AD14" s="4"/>
      <c r="AE14" s="4"/>
    </row>
    <row r="15" spans="1:31" ht="18" x14ac:dyDescent="0.25">
      <c r="A15" s="112"/>
      <c r="B15" s="121"/>
      <c r="C15" s="95"/>
      <c r="D15" s="17"/>
      <c r="E15" s="16"/>
      <c r="F15" s="63"/>
      <c r="G15" s="63"/>
      <c r="H15" s="135">
        <f t="shared" si="0"/>
        <v>0</v>
      </c>
      <c r="I15" s="135">
        <f t="shared" si="0"/>
        <v>0</v>
      </c>
      <c r="J15" s="101" t="str">
        <f t="shared" ref="J15:J19" si="9">IF(X15=0,"test",IF(F15=0,0,ROUND(((1-(AVERAGE(H15:I15)))*1.5)*100,1)))</f>
        <v>test</v>
      </c>
      <c r="K15" s="4"/>
      <c r="L15" s="136"/>
      <c r="M15" s="64">
        <v>0</v>
      </c>
      <c r="N15" s="144" t="str">
        <f t="shared" si="1"/>
        <v>time</v>
      </c>
      <c r="O15" s="63">
        <f t="shared" si="2"/>
        <v>0</v>
      </c>
      <c r="Q15" s="102">
        <f t="shared" si="3"/>
        <v>0</v>
      </c>
      <c r="R15" s="15"/>
      <c r="S15" s="4"/>
      <c r="T15" s="37" t="str">
        <f t="shared" si="4"/>
        <v>-</v>
      </c>
      <c r="U15" s="115">
        <f t="shared" si="5"/>
        <v>0</v>
      </c>
      <c r="V15" s="15">
        <f t="shared" si="6"/>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si="9"/>
        <v>test</v>
      </c>
      <c r="K16" s="4"/>
      <c r="L16" s="136"/>
      <c r="M16" s="64">
        <v>0</v>
      </c>
      <c r="N16" s="144" t="str">
        <f t="shared" si="1"/>
        <v>time</v>
      </c>
      <c r="O16" s="63">
        <f t="shared" si="2"/>
        <v>0</v>
      </c>
      <c r="Q16" s="102">
        <f t="shared" si="3"/>
        <v>0</v>
      </c>
      <c r="R16" s="15"/>
      <c r="S16" s="4"/>
      <c r="T16" s="37" t="str">
        <f t="shared" si="4"/>
        <v>-</v>
      </c>
      <c r="U16" s="115">
        <f t="shared" si="5"/>
        <v>0</v>
      </c>
      <c r="V16" s="15">
        <f t="shared" si="6"/>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9"/>
        <v>test</v>
      </c>
      <c r="K17" s="4"/>
      <c r="L17" s="136"/>
      <c r="M17" s="64">
        <v>0</v>
      </c>
      <c r="N17" s="144" t="str">
        <f t="shared" si="1"/>
        <v>time</v>
      </c>
      <c r="O17" s="63">
        <f t="shared" si="2"/>
        <v>0</v>
      </c>
      <c r="Q17" s="102">
        <f t="shared" si="3"/>
        <v>0</v>
      </c>
      <c r="R17" s="15"/>
      <c r="S17" s="4"/>
      <c r="T17" s="37" t="str">
        <f t="shared" si="4"/>
        <v>-</v>
      </c>
      <c r="U17" s="115">
        <f t="shared" si="5"/>
        <v>0</v>
      </c>
      <c r="V17" s="15">
        <f t="shared" si="6"/>
        <v>0</v>
      </c>
      <c r="W17" s="4"/>
      <c r="X17" s="149">
        <v>0</v>
      </c>
      <c r="Y17" s="150">
        <v>0</v>
      </c>
      <c r="Z17" s="148">
        <f t="shared" si="8"/>
        <v>0</v>
      </c>
      <c r="AA17" s="4"/>
      <c r="AB17" s="4"/>
      <c r="AC17" s="4"/>
      <c r="AD17" s="4"/>
      <c r="AE17" s="4"/>
    </row>
    <row r="18" spans="1:31" ht="18" x14ac:dyDescent="0.25">
      <c r="A18" s="112"/>
      <c r="B18" s="121"/>
      <c r="C18" s="95"/>
      <c r="D18" s="17"/>
      <c r="E18" s="16"/>
      <c r="F18" s="63"/>
      <c r="G18" s="63"/>
      <c r="H18" s="135">
        <f t="shared" si="0"/>
        <v>0</v>
      </c>
      <c r="I18" s="135">
        <f t="shared" si="0"/>
        <v>0</v>
      </c>
      <c r="J18" s="101" t="str">
        <f t="shared" si="9"/>
        <v>test</v>
      </c>
      <c r="K18" s="4"/>
      <c r="L18" s="136"/>
      <c r="M18" s="64">
        <v>0</v>
      </c>
      <c r="N18" s="144" t="str">
        <f t="shared" si="1"/>
        <v>time</v>
      </c>
      <c r="O18" s="63">
        <f t="shared" si="2"/>
        <v>0</v>
      </c>
      <c r="Q18" s="102">
        <f t="shared" si="3"/>
        <v>0</v>
      </c>
      <c r="R18" s="15"/>
      <c r="S18" s="4"/>
      <c r="T18" s="37" t="str">
        <f t="shared" si="4"/>
        <v>-</v>
      </c>
      <c r="U18" s="115">
        <f t="shared" si="5"/>
        <v>0</v>
      </c>
      <c r="V18" s="15">
        <f t="shared" si="6"/>
        <v>0</v>
      </c>
      <c r="W18" s="4"/>
      <c r="X18" s="149">
        <v>0</v>
      </c>
      <c r="Y18" s="150">
        <v>0</v>
      </c>
      <c r="Z18" s="148">
        <f t="shared" si="8"/>
        <v>0</v>
      </c>
      <c r="AA18" s="4"/>
      <c r="AB18" s="4"/>
      <c r="AC18" s="4"/>
      <c r="AD18" s="4"/>
      <c r="AE18" s="4"/>
    </row>
    <row r="19" spans="1:31" ht="18" x14ac:dyDescent="0.25">
      <c r="A19" s="112"/>
      <c r="B19" s="121"/>
      <c r="C19" s="95"/>
      <c r="D19" s="17"/>
      <c r="E19" s="16"/>
      <c r="F19" s="63"/>
      <c r="G19" s="63"/>
      <c r="H19" s="135">
        <f t="shared" si="0"/>
        <v>0</v>
      </c>
      <c r="I19" s="135">
        <f t="shared" si="0"/>
        <v>0</v>
      </c>
      <c r="J19" s="101" t="str">
        <f t="shared" si="9"/>
        <v>test</v>
      </c>
      <c r="K19" s="4"/>
      <c r="L19" s="136"/>
      <c r="M19" s="64">
        <v>0</v>
      </c>
      <c r="N19" s="144" t="str">
        <f t="shared" si="1"/>
        <v>time</v>
      </c>
      <c r="O19" s="63">
        <f t="shared" si="2"/>
        <v>0</v>
      </c>
      <c r="Q19" s="102">
        <f t="shared" si="3"/>
        <v>0</v>
      </c>
      <c r="R19" s="15"/>
      <c r="S19" s="4"/>
      <c r="T19" s="37" t="str">
        <f t="shared" si="4"/>
        <v>-</v>
      </c>
      <c r="U19" s="115">
        <f t="shared" si="5"/>
        <v>0</v>
      </c>
      <c r="V19" s="15">
        <f t="shared" si="6"/>
        <v>0</v>
      </c>
      <c r="W19" s="4"/>
      <c r="X19" s="149">
        <v>0</v>
      </c>
      <c r="Y19" s="150">
        <v>0</v>
      </c>
      <c r="Z19" s="148">
        <f t="shared" si="8"/>
        <v>0</v>
      </c>
      <c r="AA19" s="4"/>
      <c r="AB19" s="4"/>
      <c r="AC19" s="4"/>
      <c r="AD19" s="4"/>
      <c r="AE19" s="4"/>
    </row>
    <row r="20" spans="1:31" ht="14.5" x14ac:dyDescent="0.35">
      <c r="A20" s="122"/>
      <c r="D20" s="3"/>
      <c r="Y20" s="3"/>
      <c r="Z20" s="3"/>
    </row>
  </sheetData>
  <sortState xmlns:xlrd2="http://schemas.microsoft.com/office/spreadsheetml/2017/richdata2" ref="A10:E13">
    <sortCondition ref="A10:A13"/>
  </sortState>
  <mergeCells count="8">
    <mergeCell ref="Q9:R9"/>
    <mergeCell ref="B1:M2"/>
    <mergeCell ref="N1:T2"/>
    <mergeCell ref="Q6:R6"/>
    <mergeCell ref="F7:J7"/>
    <mergeCell ref="L7:O7"/>
    <mergeCell ref="Q7:R7"/>
    <mergeCell ref="T7:T8"/>
  </mergeCells>
  <conditionalFormatting sqref="H10:Z19">
    <cfRule type="cellIs" dxfId="99" priority="1" operator="equal">
      <formula>0</formula>
    </cfRule>
  </conditionalFormatting>
  <conditionalFormatting sqref="L10:O19 Q10:R19">
    <cfRule type="cellIs" dxfId="98" priority="3" operator="equal">
      <formula>0</formula>
    </cfRule>
  </conditionalFormatting>
  <conditionalFormatting sqref="T10:T19 T7:T8">
    <cfRule type="cellIs" dxfId="97" priority="11" operator="equal">
      <formula>"Q"</formula>
    </cfRule>
  </conditionalFormatting>
  <conditionalFormatting sqref="T9:V9">
    <cfRule type="cellIs" dxfId="96" priority="8" operator="equal">
      <formula>"Q"</formula>
    </cfRule>
  </conditionalFormatting>
  <conditionalFormatting sqref="U8 U10:U20">
    <cfRule type="cellIs" dxfId="95" priority="10" operator="greaterThanOrEqual">
      <formula>0.5</formula>
    </cfRule>
  </conditionalFormatting>
  <conditionalFormatting sqref="U10:U20 U8">
    <cfRule type="cellIs" dxfId="94" priority="9" operator="equal">
      <formula>"???"</formula>
    </cfRule>
  </conditionalFormatting>
  <pageMargins left="0.7" right="0.7" top="0.75" bottom="0.75" header="0.3" footer="0.3"/>
  <pageSetup paperSize="9" scale="69" fitToHeight="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S10"/>
  <sheetViews>
    <sheetView showGridLines="0" zoomScale="90" zoomScaleNormal="90" zoomScaleSheetLayoutView="90" workbookViewId="0">
      <pane xSplit="6" ySplit="5" topLeftCell="G6" activePane="bottomRight" state="frozen"/>
      <selection pane="topRight" activeCell="I1" sqref="I1"/>
      <selection pane="bottomLeft" activeCell="A6" sqref="A6"/>
      <selection pane="bottomRight" activeCell="D20" sqref="D20"/>
    </sheetView>
  </sheetViews>
  <sheetFormatPr defaultRowHeight="15" customHeight="1" x14ac:dyDescent="0.25"/>
  <cols>
    <col min="1" max="1" width="3" customWidth="1"/>
    <col min="2" max="2" width="7.453125" customWidth="1"/>
    <col min="3" max="3" width="29.81640625" customWidth="1"/>
    <col min="4" max="4" width="33.26953125" customWidth="1"/>
    <col min="5" max="5" width="9.54296875" customWidth="1"/>
    <col min="6" max="6" width="17.453125" customWidth="1"/>
    <col min="7" max="7" width="6" style="7" customWidth="1"/>
    <col min="8" max="9" width="9.7265625" customWidth="1"/>
    <col min="10" max="10" width="6.1796875" style="7" customWidth="1"/>
    <col min="11" max="12" width="9.7265625" customWidth="1"/>
    <col min="13" max="13" width="7.1796875" style="7" customWidth="1"/>
    <col min="14" max="15" width="9.7265625" customWidth="1"/>
    <col min="16" max="16" width="1.26953125" customWidth="1"/>
    <col min="17" max="17" width="13" customWidth="1"/>
    <col min="18" max="18" width="10.453125" customWidth="1"/>
    <col min="19" max="19" width="7.81640625" customWidth="1"/>
  </cols>
  <sheetData>
    <row r="1" spans="2:19" s="4" customFormat="1" ht="28.5" customHeight="1" x14ac:dyDescent="0.25">
      <c r="B1" s="386" t="s">
        <v>36</v>
      </c>
      <c r="C1" s="386"/>
      <c r="D1" s="386"/>
      <c r="E1" s="386"/>
      <c r="F1" s="386"/>
      <c r="G1" s="386"/>
      <c r="H1" s="386"/>
      <c r="I1" s="386"/>
      <c r="J1" s="386"/>
      <c r="K1" s="386"/>
      <c r="L1" s="386"/>
      <c r="M1" s="386"/>
      <c r="N1" s="386"/>
      <c r="O1" s="386"/>
      <c r="P1" s="386"/>
      <c r="Q1" s="386"/>
      <c r="R1" s="386"/>
    </row>
    <row r="2" spans="2:19" ht="9" customHeight="1" x14ac:dyDescent="0.25">
      <c r="D2" s="10"/>
      <c r="E2" s="10"/>
      <c r="H2" s="11"/>
      <c r="I2" s="11"/>
      <c r="K2" s="11"/>
      <c r="L2" s="11"/>
      <c r="N2" s="11"/>
      <c r="O2" s="11"/>
    </row>
    <row r="3" spans="2:19" ht="33" customHeight="1" x14ac:dyDescent="0.3">
      <c r="H3" s="13"/>
      <c r="I3" s="3"/>
      <c r="K3" s="13"/>
      <c r="L3" s="3"/>
      <c r="N3" s="13"/>
      <c r="O3" s="3"/>
      <c r="P3" s="387">
        <f ca="1">NOW()</f>
        <v>45212.654339351851</v>
      </c>
      <c r="Q3" s="387"/>
      <c r="R3" s="387"/>
    </row>
    <row r="4" spans="2:19" ht="25.5" customHeight="1" x14ac:dyDescent="0.3">
      <c r="B4" s="14"/>
      <c r="G4" s="371" t="s">
        <v>1</v>
      </c>
      <c r="H4" s="380" t="s">
        <v>2</v>
      </c>
      <c r="I4" s="381"/>
      <c r="J4" s="371" t="s">
        <v>1</v>
      </c>
      <c r="K4" s="380" t="s">
        <v>3</v>
      </c>
      <c r="L4" s="381"/>
      <c r="M4" s="371" t="s">
        <v>1</v>
      </c>
      <c r="N4" s="382" t="s">
        <v>4</v>
      </c>
      <c r="O4" s="383"/>
      <c r="Q4" s="384" t="s">
        <v>5</v>
      </c>
      <c r="R4" s="384" t="s">
        <v>6</v>
      </c>
      <c r="S4" s="371" t="s">
        <v>7</v>
      </c>
    </row>
    <row r="5" spans="2:19" ht="26.25" customHeight="1" x14ac:dyDescent="0.25">
      <c r="B5" s="39" t="s">
        <v>8</v>
      </c>
      <c r="C5" s="162" t="s">
        <v>9</v>
      </c>
      <c r="D5" s="162" t="s">
        <v>10</v>
      </c>
      <c r="E5" s="162" t="s">
        <v>11</v>
      </c>
      <c r="F5" s="162" t="s">
        <v>12</v>
      </c>
      <c r="G5" s="372"/>
      <c r="H5" s="40" t="s">
        <v>13</v>
      </c>
      <c r="I5" s="41" t="s">
        <v>14</v>
      </c>
      <c r="J5" s="372"/>
      <c r="K5" s="40" t="s">
        <v>13</v>
      </c>
      <c r="L5" s="41" t="s">
        <v>14</v>
      </c>
      <c r="M5" s="372"/>
      <c r="N5" s="40" t="s">
        <v>13</v>
      </c>
      <c r="O5" s="41" t="s">
        <v>14</v>
      </c>
      <c r="Q5" s="385"/>
      <c r="R5" s="385"/>
      <c r="S5" s="372"/>
    </row>
    <row r="6" spans="2:19" s="4" customFormat="1" ht="19.5" customHeight="1" x14ac:dyDescent="0.25">
      <c r="B6" s="53"/>
      <c r="C6" s="171" t="s">
        <v>37</v>
      </c>
      <c r="D6" s="55"/>
      <c r="E6" s="56"/>
      <c r="F6" s="172"/>
      <c r="G6" s="105"/>
      <c r="H6" s="388"/>
      <c r="I6" s="389"/>
      <c r="J6" s="105"/>
      <c r="K6" s="388"/>
      <c r="L6" s="389"/>
      <c r="M6" s="105"/>
      <c r="N6" s="388"/>
      <c r="O6" s="389"/>
      <c r="Q6" s="390"/>
      <c r="R6" s="391"/>
      <c r="S6" s="105"/>
    </row>
    <row r="7" spans="2:19" s="4" customFormat="1" ht="19.5" customHeight="1" x14ac:dyDescent="0.25">
      <c r="B7" s="15"/>
      <c r="C7" s="16"/>
      <c r="D7" s="29"/>
      <c r="E7" s="17"/>
      <c r="F7" s="16"/>
      <c r="G7" s="106"/>
      <c r="H7" s="107"/>
      <c r="I7" s="108">
        <f t="shared" ref="I7:I8" si="0">IF(H7=0,,IF(H7&gt;10,,11-(H7)))</f>
        <v>0</v>
      </c>
      <c r="J7" s="106"/>
      <c r="K7" s="109"/>
      <c r="L7" s="108">
        <f t="shared" ref="L7:L8" si="1">IF(K7=0,,IF(K7&gt;10,,11-(K7)))</f>
        <v>0</v>
      </c>
      <c r="M7" s="106"/>
      <c r="N7" s="109"/>
      <c r="O7" s="108">
        <f t="shared" ref="O7:O8" si="2">IF(N7=0,,IF(N7&gt;10,,11-(N7)))</f>
        <v>0</v>
      </c>
      <c r="P7" s="110"/>
      <c r="Q7" s="21">
        <f t="shared" ref="Q7" si="3">O7+L7+I7</f>
        <v>0</v>
      </c>
      <c r="R7" s="22"/>
      <c r="S7" s="111" t="str">
        <f>IF(SUM(G7+J7+M7)=0,"-","Q"&amp;COUNT(G7,J7,M7))</f>
        <v>-</v>
      </c>
    </row>
    <row r="8" spans="2:19" s="4" customFormat="1" ht="19.5" customHeight="1" x14ac:dyDescent="0.25">
      <c r="B8" s="15"/>
      <c r="C8" s="16"/>
      <c r="D8" s="29"/>
      <c r="E8" s="17"/>
      <c r="F8" s="16"/>
      <c r="G8" s="106"/>
      <c r="H8" s="107"/>
      <c r="I8" s="108">
        <f t="shared" si="0"/>
        <v>0</v>
      </c>
      <c r="J8" s="106"/>
      <c r="K8" s="109"/>
      <c r="L8" s="108">
        <f t="shared" si="1"/>
        <v>0</v>
      </c>
      <c r="M8" s="106"/>
      <c r="N8" s="109"/>
      <c r="O8" s="108">
        <f t="shared" si="2"/>
        <v>0</v>
      </c>
      <c r="P8" s="110"/>
      <c r="Q8" s="21">
        <f t="shared" ref="Q8" si="4">O8+L8+I8</f>
        <v>0</v>
      </c>
      <c r="R8" s="22"/>
      <c r="S8" s="111" t="str">
        <f t="shared" ref="S8:S10" si="5">IF(SUM(G8+J8+M8)=0,"-","Q"&amp;COUNT(G8,J8,M8))</f>
        <v>-</v>
      </c>
    </row>
    <row r="9" spans="2:19" s="4" customFormat="1" ht="19.5" customHeight="1" x14ac:dyDescent="0.25">
      <c r="B9" s="15"/>
      <c r="C9" s="16"/>
      <c r="D9" s="29"/>
      <c r="E9" s="17"/>
      <c r="F9" s="16"/>
      <c r="G9" s="106"/>
      <c r="H9" s="107"/>
      <c r="I9" s="108">
        <f t="shared" ref="I9:I10" si="6">IF(H9=0,,IF(H9&gt;10,,11-(H9)))</f>
        <v>0</v>
      </c>
      <c r="J9" s="106"/>
      <c r="K9" s="109"/>
      <c r="L9" s="108">
        <f t="shared" ref="L9:L10" si="7">IF(K9=0,,IF(K9&gt;10,,11-(K9)))</f>
        <v>0</v>
      </c>
      <c r="M9" s="106"/>
      <c r="N9" s="109"/>
      <c r="O9" s="108">
        <f t="shared" ref="O9:O10" si="8">IF(N9=0,,IF(N9&gt;10,,11-(N9)))</f>
        <v>0</v>
      </c>
      <c r="P9" s="110"/>
      <c r="Q9" s="21">
        <f t="shared" ref="Q9:Q10" si="9">O9+L9+I9</f>
        <v>0</v>
      </c>
      <c r="R9" s="22"/>
      <c r="S9" s="111" t="str">
        <f t="shared" si="5"/>
        <v>-</v>
      </c>
    </row>
    <row r="10" spans="2:19" s="4" customFormat="1" ht="19.5" customHeight="1" x14ac:dyDescent="0.25">
      <c r="B10" s="15"/>
      <c r="C10" s="16"/>
      <c r="D10" s="29"/>
      <c r="E10" s="17"/>
      <c r="F10" s="16"/>
      <c r="G10" s="106"/>
      <c r="H10" s="107"/>
      <c r="I10" s="108">
        <f t="shared" si="6"/>
        <v>0</v>
      </c>
      <c r="J10" s="106"/>
      <c r="K10" s="109"/>
      <c r="L10" s="108">
        <f t="shared" si="7"/>
        <v>0</v>
      </c>
      <c r="M10" s="106"/>
      <c r="N10" s="109"/>
      <c r="O10" s="108">
        <f t="shared" si="8"/>
        <v>0</v>
      </c>
      <c r="P10" s="110"/>
      <c r="Q10" s="21">
        <f t="shared" si="9"/>
        <v>0</v>
      </c>
      <c r="R10" s="22"/>
      <c r="S10" s="111" t="str">
        <f t="shared" si="5"/>
        <v>-</v>
      </c>
    </row>
  </sheetData>
  <mergeCells count="15">
    <mergeCell ref="S4:S5"/>
    <mergeCell ref="H6:I6"/>
    <mergeCell ref="K6:L6"/>
    <mergeCell ref="N6:O6"/>
    <mergeCell ref="Q6:R6"/>
    <mergeCell ref="B1:R1"/>
    <mergeCell ref="P3:R3"/>
    <mergeCell ref="G4:G5"/>
    <mergeCell ref="H4:I4"/>
    <mergeCell ref="J4:J5"/>
    <mergeCell ref="K4:L4"/>
    <mergeCell ref="M4:M5"/>
    <mergeCell ref="N4:O4"/>
    <mergeCell ref="Q4:Q5"/>
    <mergeCell ref="R4:R5"/>
  </mergeCells>
  <conditionalFormatting sqref="G2:G6 J2:J6 M2:M6 G11:G1048576 J11:J1048576 M11:M1048576">
    <cfRule type="cellIs" dxfId="189" priority="12" operator="equal">
      <formula>"C"</formula>
    </cfRule>
  </conditionalFormatting>
  <conditionalFormatting sqref="G7:G10">
    <cfRule type="cellIs" dxfId="188" priority="3" operator="equal">
      <formula>1</formula>
    </cfRule>
  </conditionalFormatting>
  <conditionalFormatting sqref="J7:J10">
    <cfRule type="cellIs" dxfId="187" priority="2" operator="equal">
      <formula>1</formula>
    </cfRule>
  </conditionalFormatting>
  <conditionalFormatting sqref="M7:M10">
    <cfRule type="cellIs" dxfId="186" priority="1" operator="equal">
      <formula>1</formula>
    </cfRule>
  </conditionalFormatting>
  <conditionalFormatting sqref="S1:S6 S11:S1048576">
    <cfRule type="cellIs" dxfId="185" priority="13" operator="equal">
      <formula>"Q"</formula>
    </cfRule>
  </conditionalFormatting>
  <conditionalFormatting sqref="S7:S10">
    <cfRule type="containsText" dxfId="184" priority="8" operator="containsText" text="Q">
      <formula>NOT(ISERROR(SEARCH("Q",S7)))</formula>
    </cfRule>
  </conditionalFormatting>
  <pageMargins left="0.39370078740157483" right="0.31496062992125984" top="0.27559055118110237" bottom="0.27559055118110237" header="0.23622047244094491" footer="0.19685039370078741"/>
  <pageSetup paperSize="9" scale="77" fitToHeight="8" orientation="landscape" horizontalDpi="4294967294" verticalDpi="4294967294" r:id="rId1"/>
  <rowBreaks count="1" manualBreakCount="1">
    <brk id="5"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F2A5C-DEDB-41FF-A048-CB40C2BCFA44}">
  <sheetPr>
    <pageSetUpPr fitToPage="1"/>
  </sheetPr>
  <dimension ref="A1:AE19"/>
  <sheetViews>
    <sheetView topLeftCell="A4" workbookViewId="0">
      <selection activeCell="R4" sqref="A4:R19"/>
    </sheetView>
  </sheetViews>
  <sheetFormatPr defaultRowHeight="12.5" x14ac:dyDescent="0.25"/>
  <cols>
    <col min="1" max="1" width="6.8164062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307</v>
      </c>
      <c r="C9" s="131"/>
      <c r="D9" s="132"/>
      <c r="E9" s="131"/>
      <c r="F9" s="131"/>
      <c r="G9" s="133"/>
      <c r="H9" s="133"/>
      <c r="I9" s="133"/>
      <c r="J9" s="134"/>
      <c r="L9" s="131"/>
      <c r="M9" s="134"/>
      <c r="N9" s="133"/>
      <c r="O9" s="133"/>
      <c r="Q9" s="442"/>
      <c r="R9" s="443"/>
      <c r="T9" s="49"/>
      <c r="U9" s="49"/>
      <c r="V9" s="49"/>
      <c r="X9" s="146"/>
      <c r="Y9" s="147"/>
      <c r="Z9" s="148"/>
    </row>
    <row r="10" spans="1:31" ht="15.5" x14ac:dyDescent="0.35">
      <c r="A10" s="213">
        <v>32</v>
      </c>
      <c r="B10" s="214" t="s">
        <v>179</v>
      </c>
      <c r="C10" s="214" t="s">
        <v>185</v>
      </c>
      <c r="D10" s="17"/>
      <c r="E10" s="214" t="s">
        <v>191</v>
      </c>
      <c r="F10" s="63" t="s">
        <v>326</v>
      </c>
      <c r="G10" s="63" t="s">
        <v>326</v>
      </c>
      <c r="H10" s="135">
        <f t="shared" ref="H10:I17" si="0">IFERROR(IF(F10=0,0,(F10/$X10)),0)</f>
        <v>0</v>
      </c>
      <c r="I10" s="135">
        <f t="shared" si="0"/>
        <v>0</v>
      </c>
      <c r="J10" s="101">
        <f t="shared" ref="J10:J17" si="1">IF(X10=0,"test",IF(F10=0,0,ROUND(((1-(AVERAGE(H10:I10)))*1.5)*100,1)))</f>
        <v>150</v>
      </c>
      <c r="K10" s="4"/>
      <c r="L10" s="136">
        <v>0</v>
      </c>
      <c r="M10" s="64">
        <v>86.07</v>
      </c>
      <c r="N10" s="144">
        <f t="shared" ref="N10:N17" si="2">IF(AND(M10&gt;0,Y10&gt;0),IF(M10&lt;=Y10,0,ROUNDUP((ABS(Z10)),0)*0.4),"time")</f>
        <v>0.8</v>
      </c>
      <c r="O10" s="63">
        <f t="shared" ref="O10:O17" si="3">IF(N10="time",0,N10+L10)</f>
        <v>0.8</v>
      </c>
      <c r="Q10" s="102">
        <f t="shared" ref="Q10:Q17" si="4">IFERROR(IF(N10="time",0,J10+O10),"SJ")</f>
        <v>150.80000000000001</v>
      </c>
      <c r="R10" s="15"/>
      <c r="S10" s="4"/>
      <c r="T10" s="37" t="e">
        <f t="shared" ref="T10:T17" si="5">IF(M10=0,"-",IF(AND((AVERAGE(F10:G10)/X10)&gt;=0.5,O10&lt;=4),"Q","-"))</f>
        <v>#DIV/0!</v>
      </c>
      <c r="U10" s="115" t="e">
        <f t="shared" ref="U10:U17" si="6">IF(F10=0,0,(IF(X10=0,"???",((AVERAGE(F10:G10))/X10))))</f>
        <v>#DIV/0!</v>
      </c>
      <c r="V10" s="15">
        <f t="shared" ref="V10:V17" si="7">IF(R10=0,,IF(R10&gt;10,,11-(R10)))</f>
        <v>0</v>
      </c>
      <c r="W10" s="4"/>
      <c r="X10" s="149">
        <v>280</v>
      </c>
      <c r="Y10" s="150">
        <v>85</v>
      </c>
      <c r="Z10" s="148">
        <f t="shared" ref="Z10:Z17" si="8">IF((M10-Y10)=0,0,ABS(M10-Y10))</f>
        <v>1.0699999999999932</v>
      </c>
      <c r="AA10" s="4"/>
      <c r="AB10" s="4"/>
      <c r="AC10" s="4"/>
      <c r="AD10" s="4"/>
      <c r="AE10" s="4"/>
    </row>
    <row r="11" spans="1:31" s="275" customFormat="1" ht="15.5" x14ac:dyDescent="0.35">
      <c r="A11" s="225">
        <v>38</v>
      </c>
      <c r="B11" s="226" t="s">
        <v>176</v>
      </c>
      <c r="C11" s="226" t="s">
        <v>264</v>
      </c>
      <c r="D11" s="227"/>
      <c r="E11" s="226" t="s">
        <v>188</v>
      </c>
      <c r="F11" s="271">
        <v>179.5</v>
      </c>
      <c r="G11" s="271">
        <v>174.5</v>
      </c>
      <c r="H11" s="272">
        <f t="shared" si="0"/>
        <v>0.64107142857142863</v>
      </c>
      <c r="I11" s="272">
        <f t="shared" si="0"/>
        <v>0.62321428571428572</v>
      </c>
      <c r="J11" s="271">
        <f>IF(X11=0,"test",IF(F11=0,0,ROUND(((1-(AVERAGE(H11:I11)))*1)*100,1)))</f>
        <v>36.799999999999997</v>
      </c>
      <c r="K11" s="233"/>
      <c r="L11" s="273">
        <v>0</v>
      </c>
      <c r="M11" s="274">
        <v>86.96</v>
      </c>
      <c r="N11" s="271">
        <f t="shared" si="2"/>
        <v>0.8</v>
      </c>
      <c r="O11" s="271">
        <f t="shared" si="3"/>
        <v>0.8</v>
      </c>
      <c r="Q11" s="276">
        <f t="shared" si="4"/>
        <v>37.599999999999994</v>
      </c>
      <c r="R11" s="277">
        <v>1</v>
      </c>
      <c r="S11" s="233"/>
      <c r="T11" s="278" t="str">
        <f t="shared" si="5"/>
        <v>Q</v>
      </c>
      <c r="U11" s="279">
        <f t="shared" si="6"/>
        <v>0.63214285714285712</v>
      </c>
      <c r="V11" s="277">
        <f t="shared" si="7"/>
        <v>10</v>
      </c>
      <c r="W11" s="233"/>
      <c r="X11" s="280">
        <v>280</v>
      </c>
      <c r="Y11" s="281">
        <v>85</v>
      </c>
      <c r="Z11" s="282">
        <f t="shared" si="8"/>
        <v>1.9599999999999937</v>
      </c>
      <c r="AA11" s="233"/>
      <c r="AB11" s="233"/>
      <c r="AC11" s="233"/>
      <c r="AD11" s="233"/>
      <c r="AE11" s="233"/>
    </row>
    <row r="12" spans="1:31" ht="15.5" x14ac:dyDescent="0.35">
      <c r="A12" s="213">
        <v>44</v>
      </c>
      <c r="B12" s="214" t="s">
        <v>181</v>
      </c>
      <c r="C12" s="214" t="s">
        <v>187</v>
      </c>
      <c r="D12" s="17"/>
      <c r="E12" s="214" t="s">
        <v>192</v>
      </c>
      <c r="F12" s="63">
        <v>158</v>
      </c>
      <c r="G12" s="63">
        <v>149</v>
      </c>
      <c r="H12" s="135">
        <f t="shared" si="0"/>
        <v>0.56428571428571428</v>
      </c>
      <c r="I12" s="135">
        <f t="shared" si="0"/>
        <v>0.53214285714285714</v>
      </c>
      <c r="J12" s="271">
        <f t="shared" ref="J12:J14" si="9">IF(X12=0,"test",IF(F12=0,0,ROUND(((1-(AVERAGE(H12:I12)))*1)*100,1)))</f>
        <v>45.2</v>
      </c>
      <c r="K12" s="4"/>
      <c r="L12" s="136">
        <v>0</v>
      </c>
      <c r="M12" s="64">
        <v>83</v>
      </c>
      <c r="N12" s="144">
        <f t="shared" si="2"/>
        <v>0</v>
      </c>
      <c r="O12" s="63">
        <f t="shared" si="3"/>
        <v>0</v>
      </c>
      <c r="Q12" s="102">
        <f t="shared" si="4"/>
        <v>45.2</v>
      </c>
      <c r="R12" s="15">
        <v>4</v>
      </c>
      <c r="S12" s="4"/>
      <c r="T12" s="37" t="str">
        <f t="shared" si="5"/>
        <v>Q</v>
      </c>
      <c r="U12" s="115">
        <f t="shared" si="6"/>
        <v>0.54821428571428577</v>
      </c>
      <c r="V12" s="15">
        <f t="shared" si="7"/>
        <v>7</v>
      </c>
      <c r="W12" s="4"/>
      <c r="X12" s="149">
        <v>280</v>
      </c>
      <c r="Y12" s="150">
        <v>85</v>
      </c>
      <c r="Z12" s="148">
        <f t="shared" si="8"/>
        <v>2</v>
      </c>
      <c r="AA12" s="4"/>
      <c r="AB12" s="4"/>
      <c r="AC12" s="4"/>
      <c r="AD12" s="4"/>
      <c r="AE12" s="4"/>
    </row>
    <row r="13" spans="1:31" s="275" customFormat="1" ht="15.5" x14ac:dyDescent="0.35">
      <c r="A13" s="225">
        <v>97</v>
      </c>
      <c r="B13" s="226" t="s">
        <v>178</v>
      </c>
      <c r="C13" s="226" t="s">
        <v>184</v>
      </c>
      <c r="D13" s="227"/>
      <c r="E13" s="226" t="s">
        <v>190</v>
      </c>
      <c r="F13" s="271">
        <v>172.5</v>
      </c>
      <c r="G13" s="271">
        <v>166</v>
      </c>
      <c r="H13" s="272">
        <f t="shared" si="0"/>
        <v>0.6160714285714286</v>
      </c>
      <c r="I13" s="272">
        <f t="shared" si="0"/>
        <v>0.59285714285714286</v>
      </c>
      <c r="J13" s="271">
        <f t="shared" si="9"/>
        <v>39.6</v>
      </c>
      <c r="K13" s="233"/>
      <c r="L13" s="273">
        <v>0</v>
      </c>
      <c r="M13" s="274">
        <v>71.239999999999995</v>
      </c>
      <c r="N13" s="271">
        <f t="shared" si="2"/>
        <v>0</v>
      </c>
      <c r="O13" s="271">
        <f t="shared" si="3"/>
        <v>0</v>
      </c>
      <c r="Q13" s="276">
        <f t="shared" si="4"/>
        <v>39.6</v>
      </c>
      <c r="R13" s="277">
        <v>3</v>
      </c>
      <c r="S13" s="233"/>
      <c r="T13" s="278" t="str">
        <f t="shared" si="5"/>
        <v>Q</v>
      </c>
      <c r="U13" s="279">
        <f t="shared" si="6"/>
        <v>0.60446428571428568</v>
      </c>
      <c r="V13" s="277">
        <f t="shared" si="7"/>
        <v>8</v>
      </c>
      <c r="W13" s="233"/>
      <c r="X13" s="280">
        <v>280</v>
      </c>
      <c r="Y13" s="281">
        <v>85</v>
      </c>
      <c r="Z13" s="282">
        <f t="shared" si="8"/>
        <v>13.760000000000005</v>
      </c>
      <c r="AA13" s="233"/>
      <c r="AB13" s="233"/>
      <c r="AC13" s="233"/>
      <c r="AD13" s="233"/>
      <c r="AE13" s="233"/>
    </row>
    <row r="14" spans="1:31" s="360" customFormat="1" ht="15.5" x14ac:dyDescent="0.35">
      <c r="A14" s="249">
        <v>50</v>
      </c>
      <c r="B14" s="352" t="s">
        <v>275</v>
      </c>
      <c r="C14" s="353" t="s">
        <v>333</v>
      </c>
      <c r="D14" s="244"/>
      <c r="E14" s="242" t="s">
        <v>164</v>
      </c>
      <c r="F14" s="354">
        <v>169.5</v>
      </c>
      <c r="G14" s="354">
        <v>173</v>
      </c>
      <c r="H14" s="355">
        <f t="shared" si="0"/>
        <v>0.60535714285714282</v>
      </c>
      <c r="I14" s="355">
        <f t="shared" si="0"/>
        <v>0.61785714285714288</v>
      </c>
      <c r="J14" s="271">
        <f t="shared" si="9"/>
        <v>38.799999999999997</v>
      </c>
      <c r="K14" s="356"/>
      <c r="L14" s="357">
        <v>0</v>
      </c>
      <c r="M14" s="358">
        <v>67.87</v>
      </c>
      <c r="N14" s="359">
        <f t="shared" si="2"/>
        <v>0</v>
      </c>
      <c r="O14" s="354">
        <f t="shared" si="3"/>
        <v>0</v>
      </c>
      <c r="Q14" s="361">
        <f t="shared" si="4"/>
        <v>38.799999999999997</v>
      </c>
      <c r="R14" s="244">
        <v>2</v>
      </c>
      <c r="S14" s="356"/>
      <c r="T14" s="366" t="str">
        <f t="shared" si="5"/>
        <v>Q</v>
      </c>
      <c r="U14" s="362">
        <f t="shared" si="6"/>
        <v>0.6116071428571429</v>
      </c>
      <c r="V14" s="244">
        <f t="shared" si="7"/>
        <v>9</v>
      </c>
      <c r="W14" s="356"/>
      <c r="X14" s="363">
        <v>280</v>
      </c>
      <c r="Y14" s="364">
        <v>85</v>
      </c>
      <c r="Z14" s="365">
        <f t="shared" si="8"/>
        <v>17.129999999999995</v>
      </c>
      <c r="AA14" s="356"/>
      <c r="AB14" s="356"/>
      <c r="AC14" s="356"/>
      <c r="AD14" s="356"/>
      <c r="AE14" s="356"/>
    </row>
    <row r="15" spans="1:31" ht="18" x14ac:dyDescent="0.25">
      <c r="A15" s="112"/>
      <c r="B15" s="121"/>
      <c r="C15" s="95"/>
      <c r="D15" s="17"/>
      <c r="E15" s="16"/>
      <c r="F15" s="63"/>
      <c r="G15" s="63"/>
      <c r="H15" s="135">
        <f t="shared" si="0"/>
        <v>0</v>
      </c>
      <c r="I15" s="135">
        <f t="shared" si="0"/>
        <v>0</v>
      </c>
      <c r="J15" s="101" t="str">
        <f t="shared" si="1"/>
        <v>test</v>
      </c>
      <c r="K15" s="4"/>
      <c r="L15" s="136"/>
      <c r="M15" s="64">
        <v>0</v>
      </c>
      <c r="N15" s="144" t="str">
        <f t="shared" si="2"/>
        <v>time</v>
      </c>
      <c r="O15" s="63">
        <f t="shared" si="3"/>
        <v>0</v>
      </c>
      <c r="Q15" s="102">
        <f t="shared" si="4"/>
        <v>0</v>
      </c>
      <c r="R15" s="15"/>
      <c r="S15" s="4"/>
      <c r="T15" s="37" t="str">
        <f t="shared" si="5"/>
        <v>-</v>
      </c>
      <c r="U15" s="115">
        <f t="shared" si="6"/>
        <v>0</v>
      </c>
      <c r="V15" s="15">
        <f t="shared" si="7"/>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si="1"/>
        <v>test</v>
      </c>
      <c r="K16" s="4"/>
      <c r="L16" s="136"/>
      <c r="M16" s="64">
        <v>0</v>
      </c>
      <c r="N16" s="144" t="str">
        <f t="shared" si="2"/>
        <v>time</v>
      </c>
      <c r="O16" s="63">
        <f t="shared" si="3"/>
        <v>0</v>
      </c>
      <c r="Q16" s="102">
        <f t="shared" si="4"/>
        <v>0</v>
      </c>
      <c r="R16" s="15"/>
      <c r="S16" s="4"/>
      <c r="T16" s="37" t="str">
        <f t="shared" si="5"/>
        <v>-</v>
      </c>
      <c r="U16" s="115">
        <f t="shared" si="6"/>
        <v>0</v>
      </c>
      <c r="V16" s="15">
        <f t="shared" si="7"/>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1"/>
        <v>test</v>
      </c>
      <c r="K17" s="4"/>
      <c r="L17" s="136"/>
      <c r="M17" s="64">
        <v>0</v>
      </c>
      <c r="N17" s="144" t="str">
        <f t="shared" si="2"/>
        <v>time</v>
      </c>
      <c r="O17" s="63">
        <f t="shared" si="3"/>
        <v>0</v>
      </c>
      <c r="Q17" s="102">
        <f t="shared" si="4"/>
        <v>0</v>
      </c>
      <c r="R17" s="15"/>
      <c r="S17" s="4"/>
      <c r="T17" s="37" t="str">
        <f t="shared" si="5"/>
        <v>-</v>
      </c>
      <c r="U17" s="115">
        <f t="shared" si="6"/>
        <v>0</v>
      </c>
      <c r="V17" s="15">
        <f t="shared" si="7"/>
        <v>0</v>
      </c>
      <c r="W17" s="4"/>
      <c r="X17" s="149">
        <v>0</v>
      </c>
      <c r="Y17" s="150">
        <v>0</v>
      </c>
      <c r="Z17" s="148">
        <f t="shared" si="8"/>
        <v>0</v>
      </c>
      <c r="AA17" s="4"/>
      <c r="AB17" s="4"/>
      <c r="AC17" s="4"/>
      <c r="AD17" s="4"/>
      <c r="AE17" s="4"/>
    </row>
    <row r="18" spans="1:31" ht="14.5" x14ac:dyDescent="0.35">
      <c r="A18" s="122"/>
      <c r="D18" s="3"/>
      <c r="Y18" s="3"/>
      <c r="Z18" s="3"/>
    </row>
    <row r="19" spans="1:31" x14ac:dyDescent="0.25">
      <c r="M19" t="s">
        <v>193</v>
      </c>
    </row>
  </sheetData>
  <sortState xmlns:xlrd2="http://schemas.microsoft.com/office/spreadsheetml/2017/richdata2" ref="A10:E13">
    <sortCondition ref="A10:A13"/>
  </sortState>
  <mergeCells count="8">
    <mergeCell ref="Q9:R9"/>
    <mergeCell ref="B1:M2"/>
    <mergeCell ref="N1:T2"/>
    <mergeCell ref="Q6:R6"/>
    <mergeCell ref="F7:J7"/>
    <mergeCell ref="L7:O7"/>
    <mergeCell ref="Q7:R7"/>
    <mergeCell ref="T7:T8"/>
  </mergeCells>
  <conditionalFormatting sqref="H10:Z17">
    <cfRule type="cellIs" dxfId="93" priority="1" operator="equal">
      <formula>0</formula>
    </cfRule>
  </conditionalFormatting>
  <conditionalFormatting sqref="L10:O17">
    <cfRule type="cellIs" dxfId="92" priority="3" operator="equal">
      <formula>0</formula>
    </cfRule>
  </conditionalFormatting>
  <conditionalFormatting sqref="N12:O17">
    <cfRule type="cellIs" dxfId="91" priority="2" operator="equal">
      <formula>0</formula>
    </cfRule>
  </conditionalFormatting>
  <conditionalFormatting sqref="Q10:R17">
    <cfRule type="cellIs" dxfId="90" priority="4" operator="equal">
      <formula>0</formula>
    </cfRule>
  </conditionalFormatting>
  <conditionalFormatting sqref="T7:T8">
    <cfRule type="cellIs" dxfId="89" priority="11" operator="equal">
      <formula>"Q"</formula>
    </cfRule>
  </conditionalFormatting>
  <conditionalFormatting sqref="T10:T17">
    <cfRule type="cellIs" dxfId="88" priority="5" operator="equal">
      <formula>"Q"</formula>
    </cfRule>
  </conditionalFormatting>
  <conditionalFormatting sqref="T9:V9">
    <cfRule type="cellIs" dxfId="87" priority="8" operator="equal">
      <formula>"Q"</formula>
    </cfRule>
  </conditionalFormatting>
  <conditionalFormatting sqref="U8">
    <cfRule type="cellIs" dxfId="86" priority="9" operator="equal">
      <formula>"???"</formula>
    </cfRule>
    <cfRule type="cellIs" dxfId="85" priority="10" operator="greaterThanOrEqual">
      <formula>0.5</formula>
    </cfRule>
  </conditionalFormatting>
  <conditionalFormatting sqref="U10:U18">
    <cfRule type="cellIs" dxfId="84" priority="6" operator="equal">
      <formula>"???"</formula>
    </cfRule>
    <cfRule type="cellIs" dxfId="83" priority="7" operator="greaterThanOrEqual">
      <formula>0.5</formula>
    </cfRule>
  </conditionalFormatting>
  <pageMargins left="0.7" right="0.7" top="0.75" bottom="0.75" header="0.3" footer="0.3"/>
  <pageSetup paperSize="9" scale="70" orientation="landscape"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5F172-D446-4897-80BE-CAB343336A09}">
  <sheetPr>
    <pageSetUpPr fitToPage="1"/>
  </sheetPr>
  <dimension ref="A1:AE19"/>
  <sheetViews>
    <sheetView zoomScale="85" zoomScaleNormal="85" workbookViewId="0">
      <selection activeCell="R4" sqref="A4:R17"/>
    </sheetView>
  </sheetViews>
  <sheetFormatPr defaultRowHeight="12.5" x14ac:dyDescent="0.25"/>
  <cols>
    <col min="1" max="1" width="7.7265625" customWidth="1"/>
    <col min="2" max="2" width="24.1796875" customWidth="1"/>
    <col min="3" max="3" width="29.1796875" customWidth="1"/>
    <col min="5" max="5" width="28" bestFit="1"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306</v>
      </c>
      <c r="C9" s="131"/>
      <c r="D9" s="132"/>
      <c r="E9" s="131"/>
      <c r="F9" s="131"/>
      <c r="G9" s="133"/>
      <c r="H9" s="133"/>
      <c r="I9" s="133"/>
      <c r="J9" s="134"/>
      <c r="L9" s="131"/>
      <c r="M9" s="134"/>
      <c r="N9" s="133"/>
      <c r="O9" s="133"/>
      <c r="Q9" s="442"/>
      <c r="R9" s="443"/>
      <c r="T9" s="49"/>
      <c r="U9" s="49"/>
      <c r="V9" s="49"/>
      <c r="X9" s="146"/>
      <c r="Y9" s="147"/>
      <c r="Z9" s="148"/>
    </row>
    <row r="10" spans="1:31" ht="15.5" x14ac:dyDescent="0.35">
      <c r="A10" s="213">
        <v>40</v>
      </c>
      <c r="B10" s="214" t="s">
        <v>180</v>
      </c>
      <c r="C10" s="214" t="s">
        <v>186</v>
      </c>
      <c r="D10" s="17"/>
      <c r="E10" s="214" t="s">
        <v>165</v>
      </c>
      <c r="F10" s="63">
        <v>178</v>
      </c>
      <c r="G10" s="63">
        <v>176</v>
      </c>
      <c r="H10" s="135">
        <f t="shared" ref="H10:I18" si="0">IFERROR(IF(F10=0,0,(F10/$X10)),0)</f>
        <v>0.63571428571428568</v>
      </c>
      <c r="I10" s="135">
        <f t="shared" si="0"/>
        <v>0.62857142857142856</v>
      </c>
      <c r="J10" s="101">
        <f>IF(X10=0,"test",IF(F10=0,0,ROUND(((1-(AVERAGE(H10:I10)))*1)*100,1)))</f>
        <v>36.799999999999997</v>
      </c>
      <c r="K10" s="4"/>
      <c r="L10" s="136">
        <v>0</v>
      </c>
      <c r="M10" s="64">
        <v>84.02</v>
      </c>
      <c r="N10" s="144">
        <f t="shared" ref="N10:N18" si="1">IF(AND(M10&gt;0,Y10&gt;0),IF(M10&lt;=Y10,0,ROUNDUP((ABS(Z10)),0)*0.4),"time")</f>
        <v>0</v>
      </c>
      <c r="O10" s="63">
        <f t="shared" ref="O10:O18" si="2">IF(N10="time",0,N10+L10)</f>
        <v>0</v>
      </c>
      <c r="Q10" s="102">
        <f t="shared" ref="Q10:Q18" si="3">IFERROR(IF(N10="time",0,J10+O10),"SJ")</f>
        <v>36.799999999999997</v>
      </c>
      <c r="R10" s="15">
        <v>2</v>
      </c>
      <c r="S10" s="4"/>
      <c r="T10" s="37" t="str">
        <f t="shared" ref="T10:T18" si="4">IF(M10=0,"-",IF(AND((AVERAGE(F10:G10)/X10)&gt;=0.5,O10&lt;=4),"Q","-"))</f>
        <v>Q</v>
      </c>
      <c r="U10" s="115">
        <f t="shared" ref="U10:U18" si="5">IF(F10=0,0,(IF(X10=0,"???",((AVERAGE(F10:G10))/X10))))</f>
        <v>0.63214285714285712</v>
      </c>
      <c r="V10" s="15">
        <f t="shared" ref="V10:V18" si="6">IF(R10=0,,IF(R10&gt;10,,11-(R10)))</f>
        <v>9</v>
      </c>
      <c r="W10" s="4"/>
      <c r="X10" s="149">
        <v>280</v>
      </c>
      <c r="Y10" s="150">
        <v>90</v>
      </c>
      <c r="Z10" s="148">
        <f>IF((M10-Y10)=0,0,ABS(M10-Y10))</f>
        <v>5.980000000000004</v>
      </c>
      <c r="AA10" s="4"/>
      <c r="AB10" s="4"/>
      <c r="AC10" s="4"/>
      <c r="AD10" s="4"/>
      <c r="AE10" s="4"/>
    </row>
    <row r="11" spans="1:31" s="275" customFormat="1" ht="15.5" x14ac:dyDescent="0.35">
      <c r="A11" s="225">
        <v>112</v>
      </c>
      <c r="B11" s="283" t="s">
        <v>265</v>
      </c>
      <c r="C11" s="283" t="s">
        <v>268</v>
      </c>
      <c r="D11" s="284"/>
      <c r="E11" s="283" t="s">
        <v>205</v>
      </c>
      <c r="F11" s="271">
        <v>181</v>
      </c>
      <c r="G11" s="271">
        <v>174</v>
      </c>
      <c r="H11" s="272">
        <f t="shared" si="0"/>
        <v>0.64642857142857146</v>
      </c>
      <c r="I11" s="272">
        <f t="shared" si="0"/>
        <v>0.62142857142857144</v>
      </c>
      <c r="J11" s="101">
        <f t="shared" ref="J11:J14" si="7">IF(X11=0,"test",IF(F11=0,0,ROUND(((1-(AVERAGE(H11:I11)))*1)*100,1)))</f>
        <v>36.6</v>
      </c>
      <c r="K11" s="233"/>
      <c r="L11" s="273">
        <v>4</v>
      </c>
      <c r="M11" s="274">
        <v>95.63</v>
      </c>
      <c r="N11" s="271">
        <f t="shared" si="1"/>
        <v>2.4000000000000004</v>
      </c>
      <c r="O11" s="271">
        <f t="shared" si="2"/>
        <v>6.4</v>
      </c>
      <c r="Q11" s="276">
        <f t="shared" si="3"/>
        <v>43</v>
      </c>
      <c r="R11" s="277">
        <v>4</v>
      </c>
      <c r="S11" s="233"/>
      <c r="T11" s="278" t="str">
        <f t="shared" si="4"/>
        <v>-</v>
      </c>
      <c r="U11" s="279">
        <f t="shared" si="5"/>
        <v>0.6339285714285714</v>
      </c>
      <c r="V11" s="277">
        <f t="shared" si="6"/>
        <v>7</v>
      </c>
      <c r="W11" s="233"/>
      <c r="X11" s="280">
        <v>280</v>
      </c>
      <c r="Y11" s="281">
        <v>90</v>
      </c>
      <c r="Z11" s="282">
        <f t="shared" ref="Z11:Z18" si="8">IF((M11-Y11)=0,0,ABS(M11-Y11))</f>
        <v>5.6299999999999955</v>
      </c>
      <c r="AA11" s="233"/>
      <c r="AB11" s="233"/>
      <c r="AC11" s="233"/>
      <c r="AD11" s="233"/>
      <c r="AE11" s="233"/>
    </row>
    <row r="12" spans="1:31" ht="15.5" x14ac:dyDescent="0.35">
      <c r="A12" s="213">
        <v>114</v>
      </c>
      <c r="B12" s="246" t="s">
        <v>266</v>
      </c>
      <c r="C12" s="246" t="s">
        <v>269</v>
      </c>
      <c r="D12" s="250"/>
      <c r="E12" s="246" t="s">
        <v>164</v>
      </c>
      <c r="F12" s="63">
        <v>177.5</v>
      </c>
      <c r="G12" s="63">
        <v>175.5</v>
      </c>
      <c r="H12" s="135">
        <f t="shared" ref="H12:I14" si="9">IFERROR(IF(F12=0,0,(F12/$X12)),0)</f>
        <v>0.6339285714285714</v>
      </c>
      <c r="I12" s="135">
        <f t="shared" si="9"/>
        <v>0.62678571428571428</v>
      </c>
      <c r="J12" s="101">
        <f t="shared" si="7"/>
        <v>37</v>
      </c>
      <c r="K12" s="4"/>
      <c r="L12" s="136">
        <v>0</v>
      </c>
      <c r="M12" s="64">
        <v>79.14</v>
      </c>
      <c r="N12" s="144">
        <f>IF(AND(M12&gt;0,Y12&gt;0),IF(M12&lt;=Y12,0,ROUNDUP((ABS(Z12)),0)*0.4),"time")</f>
        <v>0</v>
      </c>
      <c r="O12" s="63">
        <f>IF(N12="time",0,N12+L12)</f>
        <v>0</v>
      </c>
      <c r="Q12" s="102">
        <f>IFERROR(IF(N12="time",0,J12+O12),"SJ")</f>
        <v>37</v>
      </c>
      <c r="R12" s="15">
        <v>3</v>
      </c>
      <c r="S12" s="4"/>
      <c r="T12" s="37" t="str">
        <f>IF(M12=0,"-",IF(AND((AVERAGE(F12:G12)/X12)&gt;=0.5,O12&lt;=4),"Q","-"))</f>
        <v>Q</v>
      </c>
      <c r="U12" s="115">
        <f>IF(F12=0,0,(IF(X12=0,"???",((AVERAGE(F12:G12))/X12))))</f>
        <v>0.63035714285714284</v>
      </c>
      <c r="V12" s="15">
        <f>IF(R12=0,,IF(R12&gt;10,,11-(R12)))</f>
        <v>8</v>
      </c>
      <c r="W12" s="4"/>
      <c r="X12" s="149">
        <v>280</v>
      </c>
      <c r="Y12" s="150">
        <v>90</v>
      </c>
      <c r="Z12" s="148">
        <f>IF((M12-Y12)=0,0,ABS(M12-Y12))</f>
        <v>10.86</v>
      </c>
      <c r="AA12" s="4"/>
      <c r="AB12" s="4"/>
      <c r="AC12" s="4"/>
      <c r="AD12" s="4"/>
      <c r="AE12" s="4"/>
    </row>
    <row r="13" spans="1:31" ht="15.5" x14ac:dyDescent="0.35">
      <c r="A13" s="213">
        <v>115</v>
      </c>
      <c r="B13" s="246" t="s">
        <v>267</v>
      </c>
      <c r="C13" s="246" t="s">
        <v>270</v>
      </c>
      <c r="D13" s="250"/>
      <c r="E13" s="246" t="s">
        <v>271</v>
      </c>
      <c r="F13" s="63">
        <v>171.5</v>
      </c>
      <c r="G13" s="63">
        <v>174</v>
      </c>
      <c r="H13" s="135">
        <f t="shared" si="9"/>
        <v>0.61250000000000004</v>
      </c>
      <c r="I13" s="135">
        <f t="shared" si="9"/>
        <v>0.62142857142857144</v>
      </c>
      <c r="J13" s="101">
        <f t="shared" si="7"/>
        <v>38.299999999999997</v>
      </c>
      <c r="K13" s="4"/>
      <c r="L13" s="136">
        <v>8</v>
      </c>
      <c r="M13" s="64">
        <v>99.25</v>
      </c>
      <c r="N13" s="144">
        <f>IF(AND(M13&gt;0,Y13&gt;0),IF(M13&lt;=Y13,0,ROUNDUP((ABS(Z13)),0)*0.4),"time")</f>
        <v>4</v>
      </c>
      <c r="O13" s="63">
        <f>IF(N13="time",0,N13+L13)</f>
        <v>12</v>
      </c>
      <c r="Q13" s="102">
        <f>IFERROR(IF(N13="time",0,J13+O13),"SJ")</f>
        <v>50.3</v>
      </c>
      <c r="R13" s="15">
        <v>5</v>
      </c>
      <c r="S13" s="4"/>
      <c r="T13" s="37" t="str">
        <f>IF(M13=0,"-",IF(AND((AVERAGE(F13:G13)/X13)&gt;=0.5,O13&lt;=4),"Q","-"))</f>
        <v>-</v>
      </c>
      <c r="U13" s="115">
        <f>IF(F13=0,0,(IF(X13=0,"???",((AVERAGE(F13:G13))/X13))))</f>
        <v>0.61696428571428574</v>
      </c>
      <c r="V13" s="15">
        <f>IF(R13=0,,IF(R13&gt;10,,11-(R13)))</f>
        <v>6</v>
      </c>
      <c r="W13" s="4"/>
      <c r="X13" s="149">
        <v>280</v>
      </c>
      <c r="Y13" s="150">
        <v>90</v>
      </c>
      <c r="Z13" s="148">
        <f>IF((M13-Y13)=0,0,ABS(M13-Y13))</f>
        <v>9.25</v>
      </c>
      <c r="AA13" s="4"/>
      <c r="AB13" s="4"/>
      <c r="AC13" s="4"/>
      <c r="AD13" s="4"/>
      <c r="AE13" s="4"/>
    </row>
    <row r="14" spans="1:31" ht="15.5" x14ac:dyDescent="0.35">
      <c r="A14" s="245">
        <v>125</v>
      </c>
      <c r="B14" s="211" t="s">
        <v>175</v>
      </c>
      <c r="C14" s="211" t="s">
        <v>182</v>
      </c>
      <c r="D14" s="247"/>
      <c r="E14" s="248" t="s">
        <v>161</v>
      </c>
      <c r="F14" s="63">
        <v>183</v>
      </c>
      <c r="G14" s="63">
        <v>187</v>
      </c>
      <c r="H14" s="135">
        <f t="shared" si="9"/>
        <v>0.65357142857142858</v>
      </c>
      <c r="I14" s="135">
        <f t="shared" si="9"/>
        <v>0.66785714285714282</v>
      </c>
      <c r="J14" s="101">
        <f t="shared" si="7"/>
        <v>33.9</v>
      </c>
      <c r="K14" s="4"/>
      <c r="L14" s="136">
        <v>0</v>
      </c>
      <c r="M14" s="64">
        <v>86.48</v>
      </c>
      <c r="N14" s="144">
        <f>IF(AND(M14&gt;0,Y14&gt;0),IF(M14&lt;=Y14,0,ROUNDUP((ABS(Z14)),0)*0.4),"time")</f>
        <v>0</v>
      </c>
      <c r="O14" s="63">
        <f>IF(N14="time",0,N14+L14)</f>
        <v>0</v>
      </c>
      <c r="Q14" s="102">
        <f>IFERROR(IF(N14="time",0,J14+O14),"SJ")</f>
        <v>33.9</v>
      </c>
      <c r="R14" s="15">
        <v>1</v>
      </c>
      <c r="S14" s="4"/>
      <c r="T14" s="37" t="str">
        <f>IF(M14=0,"-",IF(AND((AVERAGE(F14:G14)/X14)&gt;=0.5,O14&lt;=4),"Q","-"))</f>
        <v>Q</v>
      </c>
      <c r="U14" s="115">
        <f>IF(F14=0,0,(IF(X14=0,"???",((AVERAGE(F14:G14))/X14))))</f>
        <v>0.6607142857142857</v>
      </c>
      <c r="V14" s="15">
        <f>IF(R14=0,,IF(R14&gt;10,,11-(R14)))</f>
        <v>10</v>
      </c>
      <c r="W14" s="4"/>
      <c r="X14" s="149">
        <v>280</v>
      </c>
      <c r="Y14" s="150">
        <v>90</v>
      </c>
      <c r="Z14" s="148">
        <f>IF((M14-Y14)=0,0,ABS(M14-Y14))</f>
        <v>3.519999999999996</v>
      </c>
      <c r="AA14" s="4"/>
      <c r="AB14" s="4"/>
      <c r="AC14" s="4"/>
      <c r="AD14" s="4"/>
      <c r="AE14" s="4"/>
    </row>
    <row r="15" spans="1:31" ht="18" x14ac:dyDescent="0.25">
      <c r="A15" s="112"/>
      <c r="B15" s="121"/>
      <c r="C15" s="95"/>
      <c r="D15" s="17"/>
      <c r="E15" s="16"/>
      <c r="F15" s="63"/>
      <c r="G15" s="63"/>
      <c r="H15" s="135">
        <f t="shared" si="0"/>
        <v>0</v>
      </c>
      <c r="I15" s="135">
        <f t="shared" si="0"/>
        <v>0</v>
      </c>
      <c r="J15" s="101" t="str">
        <f t="shared" ref="J15:J18" si="10">IF(X15=0,"test",IF(F15=0,0,ROUND(((1-(AVERAGE(H15:I15)))*1.5)*100,1)))</f>
        <v>test</v>
      </c>
      <c r="K15" s="4"/>
      <c r="L15" s="136"/>
      <c r="M15" s="64">
        <v>0</v>
      </c>
      <c r="N15" s="144" t="str">
        <f t="shared" si="1"/>
        <v>time</v>
      </c>
      <c r="O15" s="63">
        <f t="shared" si="2"/>
        <v>0</v>
      </c>
      <c r="Q15" s="102">
        <f t="shared" si="3"/>
        <v>0</v>
      </c>
      <c r="R15" s="15"/>
      <c r="S15" s="4"/>
      <c r="T15" s="37" t="str">
        <f t="shared" si="4"/>
        <v>-</v>
      </c>
      <c r="U15" s="115">
        <f t="shared" si="5"/>
        <v>0</v>
      </c>
      <c r="V15" s="15">
        <f t="shared" si="6"/>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si="10"/>
        <v>test</v>
      </c>
      <c r="K16" s="4"/>
      <c r="L16" s="136"/>
      <c r="M16" s="64">
        <v>0</v>
      </c>
      <c r="N16" s="144" t="str">
        <f t="shared" si="1"/>
        <v>time</v>
      </c>
      <c r="O16" s="63">
        <f t="shared" si="2"/>
        <v>0</v>
      </c>
      <c r="Q16" s="102">
        <f t="shared" si="3"/>
        <v>0</v>
      </c>
      <c r="R16" s="15"/>
      <c r="S16" s="4"/>
      <c r="T16" s="37" t="str">
        <f t="shared" si="4"/>
        <v>-</v>
      </c>
      <c r="U16" s="115">
        <f t="shared" si="5"/>
        <v>0</v>
      </c>
      <c r="V16" s="15">
        <f t="shared" si="6"/>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10"/>
        <v>test</v>
      </c>
      <c r="K17" s="4"/>
      <c r="L17" s="136"/>
      <c r="M17" s="64">
        <v>0</v>
      </c>
      <c r="N17" s="144" t="str">
        <f t="shared" si="1"/>
        <v>time</v>
      </c>
      <c r="O17" s="63">
        <f t="shared" si="2"/>
        <v>0</v>
      </c>
      <c r="Q17" s="102">
        <f t="shared" si="3"/>
        <v>0</v>
      </c>
      <c r="R17" s="15"/>
      <c r="S17" s="4"/>
      <c r="T17" s="37" t="str">
        <f t="shared" si="4"/>
        <v>-</v>
      </c>
      <c r="U17" s="115">
        <f t="shared" si="5"/>
        <v>0</v>
      </c>
      <c r="V17" s="15">
        <f t="shared" si="6"/>
        <v>0</v>
      </c>
      <c r="W17" s="4"/>
      <c r="X17" s="149">
        <v>0</v>
      </c>
      <c r="Y17" s="150">
        <v>0</v>
      </c>
      <c r="Z17" s="148">
        <f t="shared" si="8"/>
        <v>0</v>
      </c>
      <c r="AA17" s="4"/>
      <c r="AB17" s="4"/>
      <c r="AC17" s="4"/>
      <c r="AD17" s="4"/>
      <c r="AE17" s="4"/>
    </row>
    <row r="18" spans="1:31" ht="18" x14ac:dyDescent="0.25">
      <c r="A18" s="112"/>
      <c r="B18" s="121"/>
      <c r="C18" s="95"/>
      <c r="D18" s="17"/>
      <c r="E18" s="16"/>
      <c r="F18" s="63"/>
      <c r="G18" s="63"/>
      <c r="H18" s="135">
        <f t="shared" si="0"/>
        <v>0</v>
      </c>
      <c r="I18" s="135">
        <f t="shared" si="0"/>
        <v>0</v>
      </c>
      <c r="J18" s="101" t="str">
        <f t="shared" si="10"/>
        <v>test</v>
      </c>
      <c r="K18" s="4"/>
      <c r="L18" s="136"/>
      <c r="M18" s="64">
        <v>0</v>
      </c>
      <c r="N18" s="144" t="str">
        <f t="shared" si="1"/>
        <v>time</v>
      </c>
      <c r="O18" s="63">
        <f t="shared" si="2"/>
        <v>0</v>
      </c>
      <c r="Q18" s="102">
        <f t="shared" si="3"/>
        <v>0</v>
      </c>
      <c r="R18" s="15"/>
      <c r="S18" s="4"/>
      <c r="T18" s="37" t="str">
        <f t="shared" si="4"/>
        <v>-</v>
      </c>
      <c r="U18" s="115">
        <f t="shared" si="5"/>
        <v>0</v>
      </c>
      <c r="V18" s="15">
        <f t="shared" si="6"/>
        <v>0</v>
      </c>
      <c r="W18" s="4"/>
      <c r="X18" s="149">
        <v>0</v>
      </c>
      <c r="Y18" s="150">
        <v>0</v>
      </c>
      <c r="Z18" s="148">
        <f t="shared" si="8"/>
        <v>0</v>
      </c>
      <c r="AA18" s="4"/>
      <c r="AB18" s="4"/>
      <c r="AC18" s="4"/>
      <c r="AD18" s="4"/>
      <c r="AE18" s="4"/>
    </row>
    <row r="19" spans="1:31" ht="14.5" x14ac:dyDescent="0.35">
      <c r="A19" s="122"/>
      <c r="D19" s="3"/>
      <c r="Y19" s="3"/>
      <c r="Z19" s="3"/>
    </row>
  </sheetData>
  <sortState xmlns:xlrd2="http://schemas.microsoft.com/office/spreadsheetml/2017/richdata2" ref="A10:E14">
    <sortCondition ref="A10:A14"/>
  </sortState>
  <mergeCells count="8">
    <mergeCell ref="Q9:R9"/>
    <mergeCell ref="B1:M2"/>
    <mergeCell ref="N1:T2"/>
    <mergeCell ref="Q6:R6"/>
    <mergeCell ref="F7:J7"/>
    <mergeCell ref="L7:O7"/>
    <mergeCell ref="Q7:R7"/>
    <mergeCell ref="T7:T8"/>
  </mergeCells>
  <conditionalFormatting sqref="H10:Z18">
    <cfRule type="cellIs" dxfId="82" priority="1" operator="equal">
      <formula>0</formula>
    </cfRule>
  </conditionalFormatting>
  <conditionalFormatting sqref="Q10:R18 L10:O18">
    <cfRule type="cellIs" dxfId="81" priority="3" operator="equal">
      <formula>0</formula>
    </cfRule>
  </conditionalFormatting>
  <conditionalFormatting sqref="N14:O14">
    <cfRule type="cellIs" dxfId="80" priority="2" operator="equal">
      <formula>0</formula>
    </cfRule>
  </conditionalFormatting>
  <conditionalFormatting sqref="T7:T8 T10:T18">
    <cfRule type="cellIs" dxfId="79" priority="25" operator="equal">
      <formula>"Q"</formula>
    </cfRule>
  </conditionalFormatting>
  <conditionalFormatting sqref="T9:V9">
    <cfRule type="cellIs" dxfId="78" priority="22" operator="equal">
      <formula>"Q"</formula>
    </cfRule>
  </conditionalFormatting>
  <conditionalFormatting sqref="U8 U10:U19">
    <cfRule type="cellIs" dxfId="77" priority="23" operator="equal">
      <formula>"???"</formula>
    </cfRule>
    <cfRule type="cellIs" dxfId="76" priority="24" operator="greaterThanOrEqual">
      <formula>0.5</formula>
    </cfRule>
  </conditionalFormatting>
  <pageMargins left="0.7" right="0.7" top="0.75" bottom="0.75" header="0.3" footer="0.3"/>
  <pageSetup paperSize="9" scale="67" fitToHeight="0" orientation="landscape"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B91E6-3454-4C6D-9BD3-094F843FEF18}">
  <sheetPr>
    <pageSetUpPr fitToPage="1"/>
  </sheetPr>
  <dimension ref="A1:AE21"/>
  <sheetViews>
    <sheetView workbookViewId="0">
      <selection activeCell="R4" sqref="A4:R12"/>
    </sheetView>
  </sheetViews>
  <sheetFormatPr defaultRowHeight="12.5" x14ac:dyDescent="0.25"/>
  <cols>
    <col min="1" max="1" width="6.8164062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305</v>
      </c>
      <c r="C9" s="131"/>
      <c r="D9" s="132"/>
      <c r="E9" s="131"/>
      <c r="F9" s="131"/>
      <c r="G9" s="133"/>
      <c r="H9" s="133"/>
      <c r="I9" s="133"/>
      <c r="J9" s="134"/>
      <c r="L9" s="131"/>
      <c r="M9" s="134"/>
      <c r="N9" s="133"/>
      <c r="O9" s="133"/>
      <c r="Q9" s="442"/>
      <c r="R9" s="443"/>
      <c r="T9" s="49"/>
      <c r="U9" s="49"/>
      <c r="V9" s="49"/>
      <c r="X9" s="146"/>
      <c r="Y9" s="147"/>
      <c r="Z9" s="148"/>
    </row>
    <row r="10" spans="1:31" s="275" customFormat="1" ht="15.5" x14ac:dyDescent="0.35">
      <c r="A10" s="285">
        <v>42</v>
      </c>
      <c r="B10" s="226" t="s">
        <v>272</v>
      </c>
      <c r="C10" s="226" t="s">
        <v>273</v>
      </c>
      <c r="D10" s="286"/>
      <c r="E10" s="287" t="s">
        <v>274</v>
      </c>
      <c r="F10" s="271">
        <v>176</v>
      </c>
      <c r="G10" s="271">
        <v>171.5</v>
      </c>
      <c r="H10" s="272">
        <f t="shared" ref="H10:I20" si="0">IFERROR(IF(F10=0,0,(F10/$X10)),0)</f>
        <v>0.62857142857142856</v>
      </c>
      <c r="I10" s="272">
        <f t="shared" si="0"/>
        <v>0.61250000000000004</v>
      </c>
      <c r="J10" s="271">
        <f>IF(X10=0,"test",IF(F10=0,0,ROUND(((1-(AVERAGE(H10:I10)))*1)*100,1)))</f>
        <v>37.9</v>
      </c>
      <c r="K10" s="233"/>
      <c r="L10" s="273" t="s">
        <v>334</v>
      </c>
      <c r="M10" s="274">
        <v>0</v>
      </c>
      <c r="N10" s="271" t="str">
        <f>IF(AND(M10&gt;0,Y10&gt;0),IF(M10&lt;=Y10,0,ROUNDUP((ABS(Z10)),0)*0.4),"time")</f>
        <v>time</v>
      </c>
      <c r="O10" s="271">
        <f>IF(N10="time",0,N10+L10)</f>
        <v>0</v>
      </c>
      <c r="Q10" s="276" t="s">
        <v>334</v>
      </c>
      <c r="R10" s="277"/>
      <c r="S10" s="233"/>
      <c r="T10" s="278" t="str">
        <f>IF(M10=0,"-",IF(AND((AVERAGE(F10:G10)/X10)&gt;=0.5,O10&lt;=4),"Q","-"))</f>
        <v>-</v>
      </c>
      <c r="U10" s="279">
        <f>IF(F10=0,0,(IF(X10=0,"???",((AVERAGE(F10:G10))/X10))))</f>
        <v>0.6205357142857143</v>
      </c>
      <c r="V10" s="277">
        <f>IF(R10=0,,IF(R10&gt;10,,11-(R10)))</f>
        <v>0</v>
      </c>
      <c r="W10" s="233"/>
      <c r="X10" s="280">
        <v>280</v>
      </c>
      <c r="Y10" s="281">
        <v>0</v>
      </c>
      <c r="Z10" s="282">
        <f>IF((M10-Y10)=0,0,ABS(M10-Y10))</f>
        <v>0</v>
      </c>
      <c r="AA10" s="233"/>
      <c r="AB10" s="233"/>
      <c r="AC10" s="233"/>
      <c r="AD10" s="233"/>
      <c r="AE10" s="233"/>
    </row>
    <row r="11" spans="1:31" ht="18" x14ac:dyDescent="0.25">
      <c r="A11" s="239"/>
      <c r="B11" s="121"/>
      <c r="C11" s="95"/>
      <c r="D11" s="240"/>
      <c r="E11" s="16"/>
      <c r="F11" s="63"/>
      <c r="G11" s="63"/>
      <c r="H11" s="135">
        <f t="shared" si="0"/>
        <v>0</v>
      </c>
      <c r="I11" s="135">
        <f t="shared" si="0"/>
        <v>0</v>
      </c>
      <c r="J11" s="101" t="str">
        <f t="shared" ref="J11:J20" si="1">IF(X11=0,"test",IF(F11=0,0,ROUND(((1-(AVERAGE(H11:I11)))*1.5)*100,1)))</f>
        <v>test</v>
      </c>
      <c r="K11" s="4"/>
      <c r="L11" s="136"/>
      <c r="M11" s="64">
        <v>0</v>
      </c>
      <c r="N11" s="144" t="str">
        <f t="shared" ref="N11:N20" si="2">IF(AND(M11&gt;0,Y11&gt;0),IF(M11&lt;=Y11,0,ROUNDUP((ABS(Z11)),0)*0.4),"time")</f>
        <v>time</v>
      </c>
      <c r="O11" s="63">
        <f t="shared" ref="O11:O20" si="3">IF(N11="time",0,N11+L11)</f>
        <v>0</v>
      </c>
      <c r="Q11" s="102">
        <f t="shared" ref="Q11:Q20" si="4">IFERROR(IF(N11="time",0,J11+O11),"SJ")</f>
        <v>0</v>
      </c>
      <c r="R11" s="15"/>
      <c r="S11" s="4"/>
      <c r="T11" s="37" t="str">
        <f t="shared" ref="T11:T20" si="5">IF(M11=0,"-",IF(AND((AVERAGE(F11:G11)/X11)&gt;=0.5,O11&lt;=4),"Q","-"))</f>
        <v>-</v>
      </c>
      <c r="U11" s="115">
        <f t="shared" ref="U11:U20" si="6">IF(F11=0,0,(IF(X11=0,"???",((AVERAGE(F11:G11))/X11))))</f>
        <v>0</v>
      </c>
      <c r="V11" s="15">
        <f t="shared" ref="V11:V20" si="7">IF(R11=0,,IF(R11&gt;10,,11-(R11)))</f>
        <v>0</v>
      </c>
      <c r="W11" s="4"/>
      <c r="X11" s="149">
        <v>0</v>
      </c>
      <c r="Y11" s="150">
        <v>0</v>
      </c>
      <c r="Z11" s="148">
        <f>IF((M11-Y11)=0,0,ABS(M11-Y11))</f>
        <v>0</v>
      </c>
      <c r="AA11" s="4"/>
      <c r="AB11" s="4"/>
      <c r="AC11" s="4"/>
      <c r="AD11" s="4"/>
      <c r="AE11" s="4"/>
    </row>
    <row r="12" spans="1:31" ht="18" x14ac:dyDescent="0.25">
      <c r="A12" s="112"/>
      <c r="B12" s="121"/>
      <c r="C12" s="95"/>
      <c r="D12" s="17"/>
      <c r="E12" s="16"/>
      <c r="F12" s="63"/>
      <c r="G12" s="63"/>
      <c r="H12" s="135">
        <f t="shared" si="0"/>
        <v>0</v>
      </c>
      <c r="I12" s="135">
        <f t="shared" si="0"/>
        <v>0</v>
      </c>
      <c r="J12" s="101" t="str">
        <f t="shared" si="1"/>
        <v>test</v>
      </c>
      <c r="K12" s="4"/>
      <c r="L12" s="136"/>
      <c r="M12" s="64">
        <v>0</v>
      </c>
      <c r="N12" s="144" t="str">
        <f t="shared" si="2"/>
        <v>time</v>
      </c>
      <c r="O12" s="63">
        <f t="shared" si="3"/>
        <v>0</v>
      </c>
      <c r="Q12" s="102">
        <f t="shared" si="4"/>
        <v>0</v>
      </c>
      <c r="R12" s="15"/>
      <c r="S12" s="4"/>
      <c r="T12" s="37" t="str">
        <f t="shared" si="5"/>
        <v>-</v>
      </c>
      <c r="U12" s="115">
        <f t="shared" si="6"/>
        <v>0</v>
      </c>
      <c r="V12" s="15">
        <f t="shared" si="7"/>
        <v>0</v>
      </c>
      <c r="W12" s="4"/>
      <c r="X12" s="149">
        <v>0</v>
      </c>
      <c r="Y12" s="150">
        <v>0</v>
      </c>
      <c r="Z12" s="148">
        <f t="shared" ref="Z12:Z20" si="8">IF((M12-Y12)=0,0,ABS(M12-Y12))</f>
        <v>0</v>
      </c>
      <c r="AA12" s="4"/>
      <c r="AB12" s="4"/>
      <c r="AC12" s="4"/>
      <c r="AD12" s="4"/>
      <c r="AE12" s="4"/>
    </row>
    <row r="13" spans="1:31" ht="18" x14ac:dyDescent="0.25">
      <c r="A13" s="112"/>
      <c r="B13" s="121"/>
      <c r="C13" s="95"/>
      <c r="D13" s="17"/>
      <c r="E13" s="16"/>
      <c r="F13" s="63"/>
      <c r="G13" s="63"/>
      <c r="H13" s="135">
        <f t="shared" si="0"/>
        <v>0</v>
      </c>
      <c r="I13" s="135">
        <f t="shared" si="0"/>
        <v>0</v>
      </c>
      <c r="J13" s="101" t="str">
        <f t="shared" si="1"/>
        <v>test</v>
      </c>
      <c r="K13" s="4"/>
      <c r="L13" s="136"/>
      <c r="M13" s="64">
        <v>0</v>
      </c>
      <c r="N13" s="144" t="str">
        <f t="shared" si="2"/>
        <v>time</v>
      </c>
      <c r="O13" s="63">
        <f t="shared" si="3"/>
        <v>0</v>
      </c>
      <c r="Q13" s="102">
        <f t="shared" si="4"/>
        <v>0</v>
      </c>
      <c r="R13" s="15"/>
      <c r="S13" s="4"/>
      <c r="T13" s="37" t="str">
        <f t="shared" si="5"/>
        <v>-</v>
      </c>
      <c r="U13" s="115">
        <f t="shared" si="6"/>
        <v>0</v>
      </c>
      <c r="V13" s="15">
        <f t="shared" si="7"/>
        <v>0</v>
      </c>
      <c r="W13" s="4"/>
      <c r="X13" s="149">
        <v>0</v>
      </c>
      <c r="Y13" s="150">
        <v>0</v>
      </c>
      <c r="Z13" s="148">
        <f t="shared" si="8"/>
        <v>0</v>
      </c>
      <c r="AA13" s="4"/>
      <c r="AB13" s="4"/>
      <c r="AC13" s="4"/>
      <c r="AD13" s="4"/>
      <c r="AE13" s="4"/>
    </row>
    <row r="14" spans="1:31" ht="18" x14ac:dyDescent="0.25">
      <c r="A14" s="112"/>
      <c r="B14" s="121"/>
      <c r="C14" s="95"/>
      <c r="D14" s="17"/>
      <c r="E14" s="16"/>
      <c r="F14" s="63"/>
      <c r="G14" s="63"/>
      <c r="H14" s="135">
        <f t="shared" si="0"/>
        <v>0</v>
      </c>
      <c r="I14" s="135">
        <f t="shared" si="0"/>
        <v>0</v>
      </c>
      <c r="J14" s="101" t="str">
        <f t="shared" si="1"/>
        <v>test</v>
      </c>
      <c r="K14" s="4"/>
      <c r="L14" s="136"/>
      <c r="M14" s="64">
        <v>0</v>
      </c>
      <c r="N14" s="144" t="str">
        <f t="shared" si="2"/>
        <v>time</v>
      </c>
      <c r="O14" s="63">
        <f t="shared" si="3"/>
        <v>0</v>
      </c>
      <c r="Q14" s="102">
        <f t="shared" si="4"/>
        <v>0</v>
      </c>
      <c r="R14" s="15"/>
      <c r="S14" s="4"/>
      <c r="T14" s="37" t="str">
        <f t="shared" si="5"/>
        <v>-</v>
      </c>
      <c r="U14" s="115">
        <f t="shared" si="6"/>
        <v>0</v>
      </c>
      <c r="V14" s="15">
        <f t="shared" si="7"/>
        <v>0</v>
      </c>
      <c r="W14" s="4"/>
      <c r="X14" s="149">
        <v>0</v>
      </c>
      <c r="Y14" s="150">
        <v>0</v>
      </c>
      <c r="Z14" s="148">
        <f t="shared" si="8"/>
        <v>0</v>
      </c>
      <c r="AA14" s="4"/>
      <c r="AB14" s="4"/>
      <c r="AC14" s="4"/>
      <c r="AD14" s="4"/>
      <c r="AE14" s="4"/>
    </row>
    <row r="15" spans="1:31" ht="18" x14ac:dyDescent="0.25">
      <c r="A15" s="112"/>
      <c r="B15" s="121"/>
      <c r="C15" s="95"/>
      <c r="D15" s="17"/>
      <c r="E15" s="16"/>
      <c r="F15" s="63"/>
      <c r="G15" s="63"/>
      <c r="H15" s="135">
        <f t="shared" si="0"/>
        <v>0</v>
      </c>
      <c r="I15" s="135">
        <f t="shared" si="0"/>
        <v>0</v>
      </c>
      <c r="J15" s="101" t="str">
        <f t="shared" si="1"/>
        <v>test</v>
      </c>
      <c r="K15" s="4"/>
      <c r="L15" s="136"/>
      <c r="M15" s="64">
        <v>0</v>
      </c>
      <c r="N15" s="144" t="str">
        <f t="shared" si="2"/>
        <v>time</v>
      </c>
      <c r="O15" s="63">
        <f t="shared" si="3"/>
        <v>0</v>
      </c>
      <c r="Q15" s="102">
        <f t="shared" si="4"/>
        <v>0</v>
      </c>
      <c r="R15" s="15"/>
      <c r="S15" s="4"/>
      <c r="T15" s="37" t="str">
        <f t="shared" si="5"/>
        <v>-</v>
      </c>
      <c r="U15" s="115">
        <f t="shared" si="6"/>
        <v>0</v>
      </c>
      <c r="V15" s="15">
        <f t="shared" si="7"/>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si="1"/>
        <v>test</v>
      </c>
      <c r="K16" s="4"/>
      <c r="L16" s="136"/>
      <c r="M16" s="64">
        <v>0</v>
      </c>
      <c r="N16" s="144" t="str">
        <f t="shared" si="2"/>
        <v>time</v>
      </c>
      <c r="O16" s="63">
        <f t="shared" si="3"/>
        <v>0</v>
      </c>
      <c r="Q16" s="102">
        <f t="shared" si="4"/>
        <v>0</v>
      </c>
      <c r="R16" s="15"/>
      <c r="S16" s="4"/>
      <c r="T16" s="37" t="str">
        <f t="shared" si="5"/>
        <v>-</v>
      </c>
      <c r="U16" s="115">
        <f t="shared" si="6"/>
        <v>0</v>
      </c>
      <c r="V16" s="15">
        <f t="shared" si="7"/>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1"/>
        <v>test</v>
      </c>
      <c r="K17" s="4"/>
      <c r="L17" s="136"/>
      <c r="M17" s="64">
        <v>0</v>
      </c>
      <c r="N17" s="144" t="str">
        <f t="shared" si="2"/>
        <v>time</v>
      </c>
      <c r="O17" s="63">
        <f t="shared" si="3"/>
        <v>0</v>
      </c>
      <c r="Q17" s="102">
        <f t="shared" si="4"/>
        <v>0</v>
      </c>
      <c r="R17" s="15"/>
      <c r="S17" s="4"/>
      <c r="T17" s="37" t="str">
        <f t="shared" si="5"/>
        <v>-</v>
      </c>
      <c r="U17" s="115">
        <f t="shared" si="6"/>
        <v>0</v>
      </c>
      <c r="V17" s="15">
        <f t="shared" si="7"/>
        <v>0</v>
      </c>
      <c r="W17" s="4"/>
      <c r="X17" s="149">
        <v>0</v>
      </c>
      <c r="Y17" s="150">
        <v>0</v>
      </c>
      <c r="Z17" s="148">
        <f t="shared" si="8"/>
        <v>0</v>
      </c>
      <c r="AA17" s="4"/>
      <c r="AB17" s="4"/>
      <c r="AC17" s="4"/>
      <c r="AD17" s="4"/>
      <c r="AE17" s="4"/>
    </row>
    <row r="18" spans="1:31" ht="18" x14ac:dyDescent="0.25">
      <c r="A18" s="112"/>
      <c r="B18" s="121"/>
      <c r="C18" s="95"/>
      <c r="D18" s="17"/>
      <c r="E18" s="16"/>
      <c r="F18" s="63"/>
      <c r="G18" s="63"/>
      <c r="H18" s="135">
        <f t="shared" si="0"/>
        <v>0</v>
      </c>
      <c r="I18" s="135">
        <f t="shared" si="0"/>
        <v>0</v>
      </c>
      <c r="J18" s="101" t="str">
        <f t="shared" si="1"/>
        <v>test</v>
      </c>
      <c r="K18" s="4"/>
      <c r="L18" s="136"/>
      <c r="M18" s="64">
        <v>0</v>
      </c>
      <c r="N18" s="144" t="str">
        <f t="shared" si="2"/>
        <v>time</v>
      </c>
      <c r="O18" s="63">
        <f t="shared" si="3"/>
        <v>0</v>
      </c>
      <c r="Q18" s="102">
        <f t="shared" si="4"/>
        <v>0</v>
      </c>
      <c r="R18" s="15"/>
      <c r="S18" s="4"/>
      <c r="T18" s="37" t="str">
        <f t="shared" si="5"/>
        <v>-</v>
      </c>
      <c r="U18" s="115">
        <f t="shared" si="6"/>
        <v>0</v>
      </c>
      <c r="V18" s="15">
        <f t="shared" si="7"/>
        <v>0</v>
      </c>
      <c r="W18" s="4"/>
      <c r="X18" s="149">
        <v>0</v>
      </c>
      <c r="Y18" s="150">
        <v>0</v>
      </c>
      <c r="Z18" s="148">
        <f t="shared" si="8"/>
        <v>0</v>
      </c>
      <c r="AA18" s="4"/>
      <c r="AB18" s="4"/>
      <c r="AC18" s="4"/>
      <c r="AD18" s="4"/>
      <c r="AE18" s="4"/>
    </row>
    <row r="19" spans="1:31" ht="18" x14ac:dyDescent="0.25">
      <c r="A19" s="112"/>
      <c r="B19" s="121"/>
      <c r="C19" s="95"/>
      <c r="D19" s="17"/>
      <c r="E19" s="16"/>
      <c r="F19" s="63"/>
      <c r="G19" s="63"/>
      <c r="H19" s="135">
        <f t="shared" si="0"/>
        <v>0</v>
      </c>
      <c r="I19" s="135">
        <f t="shared" si="0"/>
        <v>0</v>
      </c>
      <c r="J19" s="101" t="str">
        <f t="shared" si="1"/>
        <v>test</v>
      </c>
      <c r="K19" s="4"/>
      <c r="L19" s="136"/>
      <c r="M19" s="64">
        <v>0</v>
      </c>
      <c r="N19" s="144" t="str">
        <f t="shared" si="2"/>
        <v>time</v>
      </c>
      <c r="O19" s="63">
        <f t="shared" si="3"/>
        <v>0</v>
      </c>
      <c r="Q19" s="102">
        <f t="shared" si="4"/>
        <v>0</v>
      </c>
      <c r="R19" s="15"/>
      <c r="S19" s="4"/>
      <c r="T19" s="37" t="str">
        <f t="shared" si="5"/>
        <v>-</v>
      </c>
      <c r="U19" s="115">
        <f t="shared" si="6"/>
        <v>0</v>
      </c>
      <c r="V19" s="15">
        <f t="shared" si="7"/>
        <v>0</v>
      </c>
      <c r="W19" s="4"/>
      <c r="X19" s="149">
        <v>0</v>
      </c>
      <c r="Y19" s="150">
        <v>0</v>
      </c>
      <c r="Z19" s="148">
        <f t="shared" si="8"/>
        <v>0</v>
      </c>
      <c r="AA19" s="4"/>
      <c r="AB19" s="4"/>
      <c r="AC19" s="4"/>
      <c r="AD19" s="4"/>
      <c r="AE19" s="4"/>
    </row>
    <row r="20" spans="1:31" ht="18" x14ac:dyDescent="0.25">
      <c r="A20" s="112"/>
      <c r="B20" s="121"/>
      <c r="C20" s="95"/>
      <c r="D20" s="17"/>
      <c r="E20" s="16"/>
      <c r="F20" s="63"/>
      <c r="G20" s="63"/>
      <c r="H20" s="135">
        <f t="shared" si="0"/>
        <v>0</v>
      </c>
      <c r="I20" s="135">
        <f t="shared" si="0"/>
        <v>0</v>
      </c>
      <c r="J20" s="101" t="str">
        <f t="shared" si="1"/>
        <v>test</v>
      </c>
      <c r="K20" s="4"/>
      <c r="L20" s="136"/>
      <c r="M20" s="64">
        <v>0</v>
      </c>
      <c r="N20" s="144" t="str">
        <f t="shared" si="2"/>
        <v>time</v>
      </c>
      <c r="O20" s="63">
        <f t="shared" si="3"/>
        <v>0</v>
      </c>
      <c r="Q20" s="102">
        <f t="shared" si="4"/>
        <v>0</v>
      </c>
      <c r="R20" s="15"/>
      <c r="S20" s="4"/>
      <c r="T20" s="37" t="str">
        <f t="shared" si="5"/>
        <v>-</v>
      </c>
      <c r="U20" s="115">
        <f t="shared" si="6"/>
        <v>0</v>
      </c>
      <c r="V20" s="15">
        <f t="shared" si="7"/>
        <v>0</v>
      </c>
      <c r="W20" s="4"/>
      <c r="X20" s="149">
        <v>0</v>
      </c>
      <c r="Y20" s="150">
        <v>0</v>
      </c>
      <c r="Z20" s="148">
        <f t="shared" si="8"/>
        <v>0</v>
      </c>
      <c r="AA20" s="4"/>
      <c r="AB20" s="4"/>
      <c r="AC20" s="4"/>
      <c r="AD20" s="4"/>
      <c r="AE20" s="4"/>
    </row>
    <row r="21" spans="1:31" ht="14.5" x14ac:dyDescent="0.35">
      <c r="A21" s="122"/>
      <c r="D21" s="3"/>
      <c r="Y21" s="3"/>
      <c r="Z21" s="3"/>
    </row>
  </sheetData>
  <mergeCells count="8">
    <mergeCell ref="Q9:R9"/>
    <mergeCell ref="B1:M2"/>
    <mergeCell ref="N1:T2"/>
    <mergeCell ref="Q6:R6"/>
    <mergeCell ref="F7:J7"/>
    <mergeCell ref="L7:O7"/>
    <mergeCell ref="Q7:R7"/>
    <mergeCell ref="T7:T8"/>
  </mergeCells>
  <conditionalFormatting sqref="H10:Z20">
    <cfRule type="cellIs" dxfId="75" priority="1" operator="equal">
      <formula>0</formula>
    </cfRule>
  </conditionalFormatting>
  <conditionalFormatting sqref="L10:O20">
    <cfRule type="cellIs" dxfId="74" priority="3" operator="equal">
      <formula>0</formula>
    </cfRule>
  </conditionalFormatting>
  <conditionalFormatting sqref="N12:O20">
    <cfRule type="cellIs" dxfId="73" priority="2" operator="equal">
      <formula>0</formula>
    </cfRule>
  </conditionalFormatting>
  <conditionalFormatting sqref="Q10:R20">
    <cfRule type="cellIs" dxfId="72" priority="4" operator="equal">
      <formula>0</formula>
    </cfRule>
  </conditionalFormatting>
  <conditionalFormatting sqref="T7:T8">
    <cfRule type="cellIs" dxfId="71" priority="11" operator="equal">
      <formula>"Q"</formula>
    </cfRule>
  </conditionalFormatting>
  <conditionalFormatting sqref="T10:T20">
    <cfRule type="cellIs" dxfId="70" priority="5" operator="equal">
      <formula>"Q"</formula>
    </cfRule>
  </conditionalFormatting>
  <conditionalFormatting sqref="T9:V9">
    <cfRule type="cellIs" dxfId="69" priority="8" operator="equal">
      <formula>"Q"</formula>
    </cfRule>
  </conditionalFormatting>
  <conditionalFormatting sqref="U8">
    <cfRule type="cellIs" dxfId="68" priority="9" operator="equal">
      <formula>"???"</formula>
    </cfRule>
    <cfRule type="cellIs" dxfId="67" priority="10" operator="greaterThanOrEqual">
      <formula>0.5</formula>
    </cfRule>
  </conditionalFormatting>
  <conditionalFormatting sqref="U10:U21">
    <cfRule type="cellIs" dxfId="66" priority="6" operator="equal">
      <formula>"???"</formula>
    </cfRule>
    <cfRule type="cellIs" dxfId="65" priority="7" operator="greaterThanOrEqual">
      <formula>0.5</formula>
    </cfRule>
  </conditionalFormatting>
  <pageMargins left="0.7" right="0.7" top="0.75" bottom="0.75" header="0.3" footer="0.3"/>
  <pageSetup paperSize="9" scale="70" fitToHeight="0" orientation="landscape"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DC1E9-7217-4E42-8A04-6D61EBB77739}">
  <sheetPr>
    <pageSetUpPr fitToPage="1"/>
  </sheetPr>
  <dimension ref="A1:AE20"/>
  <sheetViews>
    <sheetView topLeftCell="A3" workbookViewId="0">
      <selection activeCell="R4" sqref="A4:R15"/>
    </sheetView>
  </sheetViews>
  <sheetFormatPr defaultRowHeight="12.5" x14ac:dyDescent="0.25"/>
  <cols>
    <col min="1" max="1" width="7.5429687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304</v>
      </c>
      <c r="C9" s="131"/>
      <c r="D9" s="132"/>
      <c r="E9" s="131"/>
      <c r="F9" s="131"/>
      <c r="G9" s="133"/>
      <c r="H9" s="133"/>
      <c r="I9" s="133"/>
      <c r="J9" s="134"/>
      <c r="L9" s="131"/>
      <c r="M9" s="134"/>
      <c r="N9" s="133"/>
      <c r="O9" s="133"/>
      <c r="Q9" s="442"/>
      <c r="R9" s="443"/>
      <c r="T9" s="49"/>
      <c r="U9" s="49"/>
      <c r="V9" s="49"/>
      <c r="X9" s="146"/>
      <c r="Y9" s="147"/>
      <c r="Z9" s="148"/>
    </row>
    <row r="10" spans="1:31" s="275" customFormat="1" ht="15.5" x14ac:dyDescent="0.35">
      <c r="A10" s="288">
        <v>45</v>
      </c>
      <c r="B10" s="226" t="s">
        <v>198</v>
      </c>
      <c r="C10" s="226" t="s">
        <v>203</v>
      </c>
      <c r="D10" s="286"/>
      <c r="E10" s="226" t="s">
        <v>165</v>
      </c>
      <c r="F10" s="271">
        <v>204</v>
      </c>
      <c r="G10" s="271">
        <v>220.5</v>
      </c>
      <c r="H10" s="272">
        <f t="shared" ref="H10:I19" si="0">IFERROR(IF(F10=0,0,(F10/$X10)),0)</f>
        <v>0.63749999999999996</v>
      </c>
      <c r="I10" s="272">
        <f t="shared" si="0"/>
        <v>0.68906250000000002</v>
      </c>
      <c r="J10" s="271">
        <f>IF(X10=0,"test",IF(F10=0,0,ROUND(((1-(AVERAGE(H10:I10)))*1)*100,1)))</f>
        <v>33.700000000000003</v>
      </c>
      <c r="K10" s="233"/>
      <c r="L10" s="273">
        <v>0</v>
      </c>
      <c r="M10" s="274">
        <v>84.44</v>
      </c>
      <c r="N10" s="271">
        <f>IF(AND(M10&gt;0,Y10&gt;0),IF(M10&lt;=Y10,0,ROUNDUP((ABS(Z10)),0)*0.4),"time")</f>
        <v>0</v>
      </c>
      <c r="O10" s="271">
        <f>IF(N10="time",0,N10+L10)</f>
        <v>0</v>
      </c>
      <c r="Q10" s="276">
        <f>IFERROR(IF(N10="time",0,J10+O10),"SJ")</f>
        <v>33.700000000000003</v>
      </c>
      <c r="R10" s="277">
        <v>2</v>
      </c>
      <c r="S10" s="233"/>
      <c r="T10" s="278" t="str">
        <f>IF(M10=0,"-",IF(AND((AVERAGE(F10:G10)/X10)&gt;=0.5,O10&lt;=4),"Q","-"))</f>
        <v>Q</v>
      </c>
      <c r="U10" s="279">
        <f>IF(F10=0,0,(IF(X10=0,"???",((AVERAGE(F10:G10))/X10))))</f>
        <v>0.66328125000000004</v>
      </c>
      <c r="V10" s="277">
        <f>IF(R10=0,,IF(R10&gt;10,,11-(R10)))</f>
        <v>9</v>
      </c>
      <c r="W10" s="233"/>
      <c r="X10" s="280">
        <v>320</v>
      </c>
      <c r="Y10" s="281">
        <v>90</v>
      </c>
      <c r="Z10" s="282">
        <f>IF((M10-Y10)=0,0,ABS(M10-Y10))</f>
        <v>5.5600000000000023</v>
      </c>
      <c r="AA10" s="233"/>
      <c r="AB10" s="233"/>
      <c r="AC10" s="233"/>
      <c r="AD10" s="233"/>
      <c r="AE10" s="233"/>
    </row>
    <row r="11" spans="1:31" ht="15.5" x14ac:dyDescent="0.35">
      <c r="A11" s="213">
        <v>47</v>
      </c>
      <c r="B11" s="214" t="s">
        <v>195</v>
      </c>
      <c r="C11" s="214" t="s">
        <v>200</v>
      </c>
      <c r="D11" s="251"/>
      <c r="E11" s="214" t="s">
        <v>206</v>
      </c>
      <c r="F11" s="63">
        <v>216.5</v>
      </c>
      <c r="G11" s="63">
        <v>232.5</v>
      </c>
      <c r="H11" s="135">
        <f t="shared" si="0"/>
        <v>0.67656249999999996</v>
      </c>
      <c r="I11" s="135">
        <f t="shared" si="0"/>
        <v>0.7265625</v>
      </c>
      <c r="J11" s="271">
        <f t="shared" ref="J11:J14" si="1">IF(X11=0,"test",IF(F11=0,0,ROUND(((1-(AVERAGE(H11:I11)))*1)*100,1)))</f>
        <v>29.8</v>
      </c>
      <c r="K11" s="4"/>
      <c r="L11" s="136">
        <v>0</v>
      </c>
      <c r="M11" s="64">
        <v>82.73</v>
      </c>
      <c r="N11" s="144">
        <f t="shared" ref="N11:N19" si="2">IF(AND(M11&gt;0,Y11&gt;0),IF(M11&lt;=Y11,0,ROUNDUP((ABS(Z11)),0)*0.4),"time")</f>
        <v>0</v>
      </c>
      <c r="O11" s="63">
        <f t="shared" ref="O11:O19" si="3">IF(N11="time",0,N11+L11)</f>
        <v>0</v>
      </c>
      <c r="Q11" s="102">
        <f t="shared" ref="Q11:Q19" si="4">IFERROR(IF(N11="time",0,J11+O11),"SJ")</f>
        <v>29.8</v>
      </c>
      <c r="R11" s="15">
        <v>1</v>
      </c>
      <c r="S11" s="4"/>
      <c r="T11" s="37" t="str">
        <f t="shared" ref="T11:T19" si="5">IF(M11=0,"-",IF(AND((AVERAGE(F11:G11)/X11)&gt;=0.5,O11&lt;=4),"Q","-"))</f>
        <v>Q</v>
      </c>
      <c r="U11" s="115">
        <f t="shared" ref="U11:U19" si="6">IF(F11=0,0,(IF(X11=0,"???",((AVERAGE(F11:G11))/X11))))</f>
        <v>0.70156249999999998</v>
      </c>
      <c r="V11" s="15">
        <f t="shared" ref="V11:V19" si="7">IF(R11=0,,IF(R11&gt;10,,11-(R11)))</f>
        <v>10</v>
      </c>
      <c r="W11" s="4"/>
      <c r="X11" s="149">
        <v>320</v>
      </c>
      <c r="Y11" s="150">
        <v>90</v>
      </c>
      <c r="Z11" s="148">
        <f>IF((M11-Y11)=0,0,ABS(M11-Y11))</f>
        <v>7.269999999999996</v>
      </c>
      <c r="AA11" s="4"/>
      <c r="AB11" s="4"/>
      <c r="AC11" s="4"/>
      <c r="AD11" s="4"/>
      <c r="AE11" s="4"/>
    </row>
    <row r="12" spans="1:31" ht="15.5" x14ac:dyDescent="0.35">
      <c r="A12" s="213">
        <v>48</v>
      </c>
      <c r="B12" s="214" t="s">
        <v>196</v>
      </c>
      <c r="C12" s="214" t="s">
        <v>201</v>
      </c>
      <c r="D12" s="251"/>
      <c r="E12" s="214" t="s">
        <v>207</v>
      </c>
      <c r="F12" s="63">
        <v>208</v>
      </c>
      <c r="G12" s="63">
        <v>208.5</v>
      </c>
      <c r="H12" s="135">
        <f t="shared" si="0"/>
        <v>0.65</v>
      </c>
      <c r="I12" s="135">
        <f t="shared" si="0"/>
        <v>0.65156250000000004</v>
      </c>
      <c r="J12" s="271">
        <f t="shared" si="1"/>
        <v>34.9</v>
      </c>
      <c r="K12" s="4"/>
      <c r="L12" s="136">
        <v>0</v>
      </c>
      <c r="M12" s="64">
        <v>79.849999999999994</v>
      </c>
      <c r="N12" s="144">
        <f t="shared" si="2"/>
        <v>0</v>
      </c>
      <c r="O12" s="63">
        <f t="shared" si="3"/>
        <v>0</v>
      </c>
      <c r="Q12" s="102">
        <f t="shared" si="4"/>
        <v>34.9</v>
      </c>
      <c r="R12" s="15">
        <v>3</v>
      </c>
      <c r="S12" s="4"/>
      <c r="T12" s="37" t="str">
        <f t="shared" si="5"/>
        <v>Q</v>
      </c>
      <c r="U12" s="115">
        <f t="shared" si="6"/>
        <v>0.65078124999999998</v>
      </c>
      <c r="V12" s="15">
        <f t="shared" si="7"/>
        <v>8</v>
      </c>
      <c r="W12" s="4"/>
      <c r="X12" s="149">
        <v>320</v>
      </c>
      <c r="Y12" s="150">
        <v>90</v>
      </c>
      <c r="Z12" s="148">
        <f t="shared" ref="Z12:Z19" si="8">IF((M12-Y12)=0,0,ABS(M12-Y12))</f>
        <v>10.150000000000006</v>
      </c>
      <c r="AA12" s="4"/>
      <c r="AB12" s="4"/>
      <c r="AC12" s="4"/>
      <c r="AD12" s="4"/>
      <c r="AE12" s="4"/>
    </row>
    <row r="13" spans="1:31" s="301" customFormat="1" ht="15.5" x14ac:dyDescent="0.35">
      <c r="A13" s="291">
        <v>49</v>
      </c>
      <c r="B13" s="292" t="s">
        <v>325</v>
      </c>
      <c r="C13" s="292" t="s">
        <v>204</v>
      </c>
      <c r="D13" s="293"/>
      <c r="E13" s="292" t="s">
        <v>165</v>
      </c>
      <c r="F13" s="294">
        <v>182</v>
      </c>
      <c r="G13" s="294">
        <v>216</v>
      </c>
      <c r="H13" s="295">
        <f t="shared" si="0"/>
        <v>0.56874999999999998</v>
      </c>
      <c r="I13" s="295">
        <f t="shared" si="0"/>
        <v>0.67500000000000004</v>
      </c>
      <c r="J13" s="271">
        <f t="shared" si="1"/>
        <v>37.799999999999997</v>
      </c>
      <c r="K13" s="297"/>
      <c r="L13" s="298">
        <v>0</v>
      </c>
      <c r="M13" s="299">
        <v>91.31</v>
      </c>
      <c r="N13" s="300">
        <f t="shared" si="2"/>
        <v>0.8</v>
      </c>
      <c r="O13" s="294">
        <f t="shared" si="3"/>
        <v>0.8</v>
      </c>
      <c r="Q13" s="302">
        <f t="shared" si="4"/>
        <v>38.599999999999994</v>
      </c>
      <c r="R13" s="303"/>
      <c r="S13" s="297"/>
      <c r="T13" s="303" t="str">
        <f t="shared" si="5"/>
        <v>Q</v>
      </c>
      <c r="U13" s="304">
        <f t="shared" si="6"/>
        <v>0.62187499999999996</v>
      </c>
      <c r="V13" s="303">
        <f t="shared" si="7"/>
        <v>0</v>
      </c>
      <c r="W13" s="297"/>
      <c r="X13" s="149">
        <v>320</v>
      </c>
      <c r="Y13" s="150">
        <v>90</v>
      </c>
      <c r="Z13" s="305">
        <f t="shared" si="8"/>
        <v>1.3100000000000023</v>
      </c>
      <c r="AA13" s="297"/>
      <c r="AB13" s="297"/>
      <c r="AC13" s="297"/>
      <c r="AD13" s="297"/>
      <c r="AE13" s="297"/>
    </row>
    <row r="14" spans="1:31" s="275" customFormat="1" ht="15.5" x14ac:dyDescent="0.35">
      <c r="A14" s="225">
        <v>117</v>
      </c>
      <c r="B14" s="226" t="s">
        <v>330</v>
      </c>
      <c r="C14" s="226" t="s">
        <v>277</v>
      </c>
      <c r="D14" s="286"/>
      <c r="E14" s="226" t="s">
        <v>207</v>
      </c>
      <c r="F14" s="271">
        <v>209</v>
      </c>
      <c r="G14" s="271">
        <v>192.5</v>
      </c>
      <c r="H14" s="272">
        <f t="shared" si="0"/>
        <v>0.65312499999999996</v>
      </c>
      <c r="I14" s="272">
        <f t="shared" si="0"/>
        <v>0.6015625</v>
      </c>
      <c r="J14" s="271">
        <f t="shared" si="1"/>
        <v>37.299999999999997</v>
      </c>
      <c r="K14" s="233"/>
      <c r="L14" s="273" t="s">
        <v>334</v>
      </c>
      <c r="M14" s="274">
        <v>0</v>
      </c>
      <c r="N14" s="271" t="str">
        <f t="shared" si="2"/>
        <v>time</v>
      </c>
      <c r="O14" s="271">
        <f t="shared" si="3"/>
        <v>0</v>
      </c>
      <c r="Q14" s="276">
        <f t="shared" si="4"/>
        <v>0</v>
      </c>
      <c r="R14" s="277"/>
      <c r="S14" s="233"/>
      <c r="T14" s="278" t="str">
        <f t="shared" si="5"/>
        <v>-</v>
      </c>
      <c r="U14" s="279">
        <f t="shared" si="6"/>
        <v>0.62734374999999998</v>
      </c>
      <c r="V14" s="277">
        <f t="shared" si="7"/>
        <v>0</v>
      </c>
      <c r="W14" s="233"/>
      <c r="X14" s="280">
        <v>320</v>
      </c>
      <c r="Y14" s="281">
        <v>90</v>
      </c>
      <c r="Z14" s="282">
        <f t="shared" si="8"/>
        <v>90</v>
      </c>
      <c r="AA14" s="233"/>
      <c r="AB14" s="233"/>
      <c r="AC14" s="233"/>
      <c r="AD14" s="233"/>
      <c r="AE14" s="233"/>
    </row>
    <row r="15" spans="1:31" s="342" customFormat="1" ht="15.5" x14ac:dyDescent="0.35">
      <c r="A15" s="334"/>
      <c r="B15" s="335"/>
      <c r="C15" s="335"/>
      <c r="D15" s="336"/>
      <c r="E15" s="335"/>
      <c r="F15" s="337"/>
      <c r="G15" s="337"/>
      <c r="H15" s="338"/>
      <c r="I15" s="338"/>
      <c r="J15" s="337"/>
      <c r="K15" s="339"/>
      <c r="L15" s="340"/>
      <c r="M15" s="341"/>
      <c r="N15" s="337"/>
      <c r="O15" s="337"/>
      <c r="Q15" s="343"/>
      <c r="R15" s="344"/>
      <c r="S15" s="339"/>
      <c r="T15" s="345"/>
      <c r="U15" s="346"/>
      <c r="V15" s="344"/>
      <c r="W15" s="339"/>
      <c r="X15" s="347"/>
      <c r="Y15" s="348"/>
      <c r="Z15" s="349"/>
      <c r="AA15" s="339"/>
      <c r="AB15" s="339"/>
      <c r="AC15" s="339"/>
      <c r="AD15" s="339"/>
      <c r="AE15" s="339"/>
    </row>
    <row r="16" spans="1:31" ht="15.5" x14ac:dyDescent="0.35">
      <c r="A16" s="212"/>
      <c r="B16" s="121"/>
      <c r="C16" s="95"/>
      <c r="D16" s="240"/>
      <c r="E16" s="94"/>
      <c r="F16" s="63"/>
      <c r="G16" s="63"/>
      <c r="H16" s="135">
        <f t="shared" si="0"/>
        <v>0</v>
      </c>
      <c r="I16" s="135">
        <f t="shared" si="0"/>
        <v>0</v>
      </c>
      <c r="J16" s="101" t="str">
        <f t="shared" ref="J16:J19" si="9">IF(X16=0,"test",IF(F16=0,0,ROUND(((1-(AVERAGE(H16:I16)))*1.5)*100,1)))</f>
        <v>test</v>
      </c>
      <c r="K16" s="4"/>
      <c r="L16" s="136"/>
      <c r="M16" s="64">
        <v>0</v>
      </c>
      <c r="N16" s="144" t="str">
        <f t="shared" si="2"/>
        <v>time</v>
      </c>
      <c r="O16" s="63">
        <f t="shared" si="3"/>
        <v>0</v>
      </c>
      <c r="Q16" s="102">
        <f t="shared" si="4"/>
        <v>0</v>
      </c>
      <c r="R16" s="15"/>
      <c r="S16" s="4"/>
      <c r="T16" s="37" t="str">
        <f t="shared" si="5"/>
        <v>-</v>
      </c>
      <c r="U16" s="115">
        <f t="shared" si="6"/>
        <v>0</v>
      </c>
      <c r="V16" s="15">
        <f t="shared" si="7"/>
        <v>0</v>
      </c>
      <c r="W16" s="4"/>
      <c r="X16" s="149">
        <v>0</v>
      </c>
      <c r="Y16" s="150">
        <v>0</v>
      </c>
      <c r="Z16" s="148">
        <f t="shared" si="8"/>
        <v>0</v>
      </c>
      <c r="AA16" s="4"/>
      <c r="AB16" s="4"/>
      <c r="AC16" s="4"/>
      <c r="AD16" s="4"/>
      <c r="AE16" s="4"/>
    </row>
    <row r="17" spans="1:31" ht="18" x14ac:dyDescent="0.25">
      <c r="A17" s="112"/>
      <c r="B17" s="251"/>
      <c r="C17" s="95"/>
      <c r="D17" s="17"/>
      <c r="E17" s="16"/>
      <c r="F17" s="63"/>
      <c r="G17" s="63"/>
      <c r="H17" s="135">
        <f t="shared" si="0"/>
        <v>0</v>
      </c>
      <c r="I17" s="135">
        <f t="shared" si="0"/>
        <v>0</v>
      </c>
      <c r="J17" s="101" t="str">
        <f t="shared" si="9"/>
        <v>test</v>
      </c>
      <c r="K17" s="4"/>
      <c r="L17" s="136"/>
      <c r="M17" s="64">
        <v>0</v>
      </c>
      <c r="N17" s="144" t="str">
        <f t="shared" si="2"/>
        <v>time</v>
      </c>
      <c r="O17" s="63">
        <f t="shared" si="3"/>
        <v>0</v>
      </c>
      <c r="Q17" s="102">
        <f t="shared" si="4"/>
        <v>0</v>
      </c>
      <c r="R17" s="15"/>
      <c r="S17" s="4"/>
      <c r="T17" s="37" t="str">
        <f t="shared" si="5"/>
        <v>-</v>
      </c>
      <c r="U17" s="115">
        <f t="shared" si="6"/>
        <v>0</v>
      </c>
      <c r="V17" s="15">
        <f t="shared" si="7"/>
        <v>0</v>
      </c>
      <c r="W17" s="4"/>
      <c r="X17" s="149">
        <v>0</v>
      </c>
      <c r="Y17" s="150">
        <v>0</v>
      </c>
      <c r="Z17" s="148">
        <f t="shared" si="8"/>
        <v>0</v>
      </c>
      <c r="AA17" s="4"/>
      <c r="AB17" s="4"/>
      <c r="AC17" s="4"/>
      <c r="AD17" s="4"/>
      <c r="AE17" s="4"/>
    </row>
    <row r="18" spans="1:31" ht="18" x14ac:dyDescent="0.25">
      <c r="A18" s="112"/>
      <c r="B18" s="251"/>
      <c r="C18" s="95"/>
      <c r="D18" s="17"/>
      <c r="E18" s="16"/>
      <c r="F18" s="63"/>
      <c r="G18" s="63"/>
      <c r="H18" s="135">
        <f t="shared" si="0"/>
        <v>0</v>
      </c>
      <c r="I18" s="135">
        <f t="shared" si="0"/>
        <v>0</v>
      </c>
      <c r="J18" s="101" t="str">
        <f t="shared" si="9"/>
        <v>test</v>
      </c>
      <c r="K18" s="4"/>
      <c r="L18" s="136"/>
      <c r="M18" s="64">
        <v>0</v>
      </c>
      <c r="N18" s="144" t="str">
        <f t="shared" si="2"/>
        <v>time</v>
      </c>
      <c r="O18" s="63">
        <f t="shared" si="3"/>
        <v>0</v>
      </c>
      <c r="Q18" s="102">
        <f t="shared" si="4"/>
        <v>0</v>
      </c>
      <c r="R18" s="15"/>
      <c r="S18" s="4"/>
      <c r="T18" s="37" t="str">
        <f t="shared" si="5"/>
        <v>-</v>
      </c>
      <c r="U18" s="115">
        <f t="shared" si="6"/>
        <v>0</v>
      </c>
      <c r="V18" s="15">
        <f t="shared" si="7"/>
        <v>0</v>
      </c>
      <c r="W18" s="4"/>
      <c r="X18" s="149">
        <v>0</v>
      </c>
      <c r="Y18" s="150">
        <v>0</v>
      </c>
      <c r="Z18" s="148">
        <f t="shared" si="8"/>
        <v>0</v>
      </c>
      <c r="AA18" s="4"/>
      <c r="AB18" s="4"/>
      <c r="AC18" s="4"/>
      <c r="AD18" s="4"/>
      <c r="AE18" s="4"/>
    </row>
    <row r="19" spans="1:31" ht="18" x14ac:dyDescent="0.25">
      <c r="A19" s="112"/>
      <c r="B19" s="251"/>
      <c r="C19" s="95"/>
      <c r="D19" s="17"/>
      <c r="E19" s="16"/>
      <c r="F19" s="63"/>
      <c r="G19" s="63"/>
      <c r="H19" s="135">
        <f t="shared" si="0"/>
        <v>0</v>
      </c>
      <c r="I19" s="135">
        <f t="shared" si="0"/>
        <v>0</v>
      </c>
      <c r="J19" s="101" t="str">
        <f t="shared" si="9"/>
        <v>test</v>
      </c>
      <c r="K19" s="4"/>
      <c r="L19" s="136"/>
      <c r="M19" s="64">
        <v>0</v>
      </c>
      <c r="N19" s="144" t="str">
        <f t="shared" si="2"/>
        <v>time</v>
      </c>
      <c r="O19" s="63">
        <f t="shared" si="3"/>
        <v>0</v>
      </c>
      <c r="Q19" s="102">
        <f t="shared" si="4"/>
        <v>0</v>
      </c>
      <c r="R19" s="15"/>
      <c r="S19" s="4"/>
      <c r="T19" s="37" t="str">
        <f t="shared" si="5"/>
        <v>-</v>
      </c>
      <c r="U19" s="115">
        <f t="shared" si="6"/>
        <v>0</v>
      </c>
      <c r="V19" s="15">
        <f t="shared" si="7"/>
        <v>0</v>
      </c>
      <c r="W19" s="4"/>
      <c r="X19" s="149">
        <v>0</v>
      </c>
      <c r="Y19" s="150">
        <v>0</v>
      </c>
      <c r="Z19" s="148">
        <f t="shared" si="8"/>
        <v>0</v>
      </c>
      <c r="AA19" s="4"/>
      <c r="AB19" s="4"/>
      <c r="AC19" s="4"/>
      <c r="AD19" s="4"/>
      <c r="AE19" s="4"/>
    </row>
    <row r="20" spans="1:31" ht="14.5" x14ac:dyDescent="0.35">
      <c r="A20" s="122"/>
      <c r="D20" s="3"/>
      <c r="Y20" s="3"/>
      <c r="Z20" s="3"/>
    </row>
  </sheetData>
  <sortState xmlns:xlrd2="http://schemas.microsoft.com/office/spreadsheetml/2017/richdata2" ref="A10:E15">
    <sortCondition ref="A10:A15"/>
  </sortState>
  <mergeCells count="8">
    <mergeCell ref="Q9:R9"/>
    <mergeCell ref="B1:M2"/>
    <mergeCell ref="N1:T2"/>
    <mergeCell ref="Q6:R6"/>
    <mergeCell ref="F7:J7"/>
    <mergeCell ref="L7:O7"/>
    <mergeCell ref="Q7:R7"/>
    <mergeCell ref="T7:T8"/>
  </mergeCells>
  <conditionalFormatting sqref="H10:Z19">
    <cfRule type="cellIs" dxfId="64" priority="1" operator="equal">
      <formula>0</formula>
    </cfRule>
  </conditionalFormatting>
  <conditionalFormatting sqref="L10:O19 Q10:R19">
    <cfRule type="cellIs" dxfId="63" priority="3" operator="equal">
      <formula>0</formula>
    </cfRule>
  </conditionalFormatting>
  <conditionalFormatting sqref="T10:T19 T7:T8">
    <cfRule type="cellIs" dxfId="62" priority="11" operator="equal">
      <formula>"Q"</formula>
    </cfRule>
  </conditionalFormatting>
  <conditionalFormatting sqref="T9:V9">
    <cfRule type="cellIs" dxfId="61" priority="8" operator="equal">
      <formula>"Q"</formula>
    </cfRule>
  </conditionalFormatting>
  <conditionalFormatting sqref="U8 U10:U20">
    <cfRule type="cellIs" dxfId="60" priority="10" operator="greaterThanOrEqual">
      <formula>0.5</formula>
    </cfRule>
  </conditionalFormatting>
  <conditionalFormatting sqref="U10:U20 U8">
    <cfRule type="cellIs" dxfId="59" priority="9" operator="equal">
      <formula>"???"</formula>
    </cfRule>
  </conditionalFormatting>
  <pageMargins left="0.7" right="0.7" top="0.75" bottom="0.75" header="0.3" footer="0.3"/>
  <pageSetup paperSize="9" scale="69" orientation="landscape"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8DC94-A9A2-4E83-B5AE-61ADD2C1A803}">
  <sheetPr>
    <pageSetUpPr fitToPage="1"/>
  </sheetPr>
  <dimension ref="A1:AE20"/>
  <sheetViews>
    <sheetView workbookViewId="0">
      <selection activeCell="R4" sqref="A4:R12"/>
    </sheetView>
  </sheetViews>
  <sheetFormatPr defaultRowHeight="12.5" x14ac:dyDescent="0.25"/>
  <cols>
    <col min="1" max="1" width="7.179687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303</v>
      </c>
      <c r="C9" s="131"/>
      <c r="D9" s="132"/>
      <c r="E9" s="131"/>
      <c r="F9" s="131"/>
      <c r="G9" s="133"/>
      <c r="H9" s="133"/>
      <c r="I9" s="133"/>
      <c r="J9" s="134"/>
      <c r="L9" s="131"/>
      <c r="M9" s="134"/>
      <c r="N9" s="133"/>
      <c r="O9" s="133"/>
      <c r="Q9" s="442"/>
      <c r="R9" s="443"/>
      <c r="T9" s="49"/>
      <c r="U9" s="49"/>
      <c r="V9" s="49"/>
      <c r="X9" s="146"/>
      <c r="Y9" s="147"/>
      <c r="Z9" s="148"/>
    </row>
    <row r="10" spans="1:31" ht="15.5" x14ac:dyDescent="0.35">
      <c r="A10" s="244">
        <v>46</v>
      </c>
      <c r="B10" s="214" t="s">
        <v>194</v>
      </c>
      <c r="C10" s="214" t="s">
        <v>199</v>
      </c>
      <c r="D10" s="251"/>
      <c r="E10" s="214" t="s">
        <v>205</v>
      </c>
      <c r="F10" s="63">
        <v>217</v>
      </c>
      <c r="G10" s="63">
        <v>222</v>
      </c>
      <c r="H10" s="135">
        <f t="shared" ref="H10:I19" si="0">IFERROR(IF(F10=0,0,(F10/$X10)),0)</f>
        <v>0.67812499999999998</v>
      </c>
      <c r="I10" s="135">
        <f t="shared" si="0"/>
        <v>0.69374999999999998</v>
      </c>
      <c r="J10" s="101">
        <f>IF(X10=0,"test",IF(F10=0,0,ROUND(((1-(AVERAGE(H10:I10)))*1)*100,1)))</f>
        <v>31.4</v>
      </c>
      <c r="K10" s="4"/>
      <c r="L10" s="136">
        <v>0</v>
      </c>
      <c r="M10" s="64">
        <v>84.31</v>
      </c>
      <c r="N10" s="144">
        <f>IF(AND(M10&gt;0,Y10&gt;0),IF(M10&lt;=Y10,0,ROUNDUP((ABS(Z10)),0)*0.4),"time")</f>
        <v>0</v>
      </c>
      <c r="O10" s="63">
        <f>IF(N10="time",0,N10+L10)</f>
        <v>0</v>
      </c>
      <c r="Q10" s="102">
        <f>IFERROR(IF(N10="time",0,J10+O10),"SJ")</f>
        <v>31.4</v>
      </c>
      <c r="R10" s="15">
        <v>1</v>
      </c>
      <c r="S10" s="4"/>
      <c r="T10" s="37" t="str">
        <f>IF(M10=0,"-",IF(AND((AVERAGE(F10:G10)/X10)&gt;=0.5,O10&lt;=4),"Q","-"))</f>
        <v>Q</v>
      </c>
      <c r="U10" s="115">
        <f>IF(F10=0,0,(IF(X10=0,"???",((AVERAGE(F10:G10))/X10))))</f>
        <v>0.68593749999999998</v>
      </c>
      <c r="V10" s="15">
        <f>IF(R10=0,,IF(R10&gt;10,,11-(R10)))</f>
        <v>10</v>
      </c>
      <c r="W10" s="4"/>
      <c r="X10" s="149">
        <v>320</v>
      </c>
      <c r="Y10" s="150">
        <v>90</v>
      </c>
      <c r="Z10" s="148">
        <f>IF((M10-Y10)=0,0,ABS(M10-Y10))</f>
        <v>5.6899999999999977</v>
      </c>
      <c r="AA10" s="4"/>
      <c r="AB10" s="4"/>
      <c r="AC10" s="4"/>
      <c r="AD10" s="4"/>
      <c r="AE10" s="4"/>
    </row>
    <row r="11" spans="1:31" s="275" customFormat="1" ht="15.5" x14ac:dyDescent="0.35">
      <c r="A11" s="285">
        <v>116</v>
      </c>
      <c r="B11" s="226" t="s">
        <v>276</v>
      </c>
      <c r="C11" s="226" t="s">
        <v>278</v>
      </c>
      <c r="D11" s="286"/>
      <c r="E11" s="226" t="s">
        <v>207</v>
      </c>
      <c r="F11" s="271">
        <v>203</v>
      </c>
      <c r="G11" s="271">
        <v>187</v>
      </c>
      <c r="H11" s="272">
        <f t="shared" si="0"/>
        <v>0.63437500000000002</v>
      </c>
      <c r="I11" s="272">
        <f t="shared" si="0"/>
        <v>0.58437499999999998</v>
      </c>
      <c r="J11" s="271">
        <f>IF(X11=0,"test",IF(F11=0,0,ROUND(((1-(AVERAGE(H11:I11)))*1)*100,1)))</f>
        <v>39.1</v>
      </c>
      <c r="K11" s="233"/>
      <c r="L11" s="273">
        <v>4</v>
      </c>
      <c r="M11" s="274">
        <v>89.4</v>
      </c>
      <c r="N11" s="271">
        <f t="shared" ref="N11:N19" si="1">IF(AND(M11&gt;0,Y11&gt;0),IF(M11&lt;=Y11,0,ROUNDUP((ABS(Z11)),0)*0.4),"time")</f>
        <v>0</v>
      </c>
      <c r="O11" s="271">
        <f t="shared" ref="O11:O19" si="2">IF(N11="time",0,N11+L11)</f>
        <v>4</v>
      </c>
      <c r="Q11" s="276">
        <f t="shared" ref="Q11:Q19" si="3">IFERROR(IF(N11="time",0,J11+O11),"SJ")</f>
        <v>43.1</v>
      </c>
      <c r="R11" s="277">
        <v>2</v>
      </c>
      <c r="S11" s="233"/>
      <c r="T11" s="278" t="str">
        <f t="shared" ref="T11:T19" si="4">IF(M11=0,"-",IF(AND((AVERAGE(F11:G11)/X11)&gt;=0.5,O11&lt;=4),"Q","-"))</f>
        <v>Q</v>
      </c>
      <c r="U11" s="279">
        <f t="shared" ref="U11:U19" si="5">IF(F11=0,0,(IF(X11=0,"???",((AVERAGE(F11:G11))/X11))))</f>
        <v>0.609375</v>
      </c>
      <c r="V11" s="277">
        <f t="shared" ref="V11:V19" si="6">IF(R11=0,,IF(R11&gt;10,,11-(R11)))</f>
        <v>9</v>
      </c>
      <c r="W11" s="233"/>
      <c r="X11" s="280">
        <v>320</v>
      </c>
      <c r="Y11" s="281">
        <v>90</v>
      </c>
      <c r="Z11" s="282">
        <f t="shared" ref="Z11:Z19" si="7">IF((M11-Y11)=0,0,ABS(M11-Y11))</f>
        <v>0.59999999999999432</v>
      </c>
      <c r="AA11" s="233"/>
      <c r="AB11" s="233"/>
      <c r="AC11" s="233"/>
      <c r="AD11" s="233"/>
      <c r="AE11" s="233"/>
    </row>
    <row r="12" spans="1:31" ht="15.5" x14ac:dyDescent="0.25">
      <c r="A12" s="243"/>
      <c r="B12" s="121"/>
      <c r="C12" s="95"/>
      <c r="D12" s="240"/>
      <c r="E12" s="94"/>
      <c r="F12" s="63"/>
      <c r="G12" s="63"/>
      <c r="H12" s="135">
        <f t="shared" si="0"/>
        <v>0</v>
      </c>
      <c r="I12" s="135">
        <f t="shared" si="0"/>
        <v>0</v>
      </c>
      <c r="J12" s="101" t="str">
        <f t="shared" ref="J12:J19" si="8">IF(X12=0,"test",IF(F12=0,0,ROUND(((1-(AVERAGE(H12:I12)))*1.5)*100,1)))</f>
        <v>test</v>
      </c>
      <c r="K12" s="4"/>
      <c r="L12" s="136"/>
      <c r="M12" s="64">
        <v>0</v>
      </c>
      <c r="N12" s="144" t="str">
        <f t="shared" si="1"/>
        <v>time</v>
      </c>
      <c r="O12" s="63">
        <f t="shared" si="2"/>
        <v>0</v>
      </c>
      <c r="Q12" s="102">
        <f t="shared" si="3"/>
        <v>0</v>
      </c>
      <c r="R12" s="15"/>
      <c r="S12" s="4"/>
      <c r="T12" s="37" t="str">
        <f t="shared" si="4"/>
        <v>-</v>
      </c>
      <c r="U12" s="115">
        <f t="shared" si="5"/>
        <v>0</v>
      </c>
      <c r="V12" s="15">
        <f t="shared" si="6"/>
        <v>0</v>
      </c>
      <c r="W12" s="4"/>
      <c r="X12" s="149">
        <v>0</v>
      </c>
      <c r="Y12" s="150">
        <v>0</v>
      </c>
      <c r="Z12" s="148">
        <f t="shared" si="7"/>
        <v>0</v>
      </c>
      <c r="AA12" s="4"/>
      <c r="AB12" s="4"/>
      <c r="AC12" s="4"/>
      <c r="AD12" s="4"/>
      <c r="AE12" s="4"/>
    </row>
    <row r="13" spans="1:31" ht="15.5" x14ac:dyDescent="0.25">
      <c r="A13" s="249"/>
      <c r="B13" s="121"/>
      <c r="C13" s="95"/>
      <c r="D13" s="17"/>
      <c r="E13" s="16"/>
      <c r="F13" s="63"/>
      <c r="G13" s="63"/>
      <c r="H13" s="135">
        <f t="shared" si="0"/>
        <v>0</v>
      </c>
      <c r="I13" s="135">
        <f t="shared" si="0"/>
        <v>0</v>
      </c>
      <c r="J13" s="101" t="str">
        <f t="shared" si="8"/>
        <v>test</v>
      </c>
      <c r="K13" s="4"/>
      <c r="L13" s="136"/>
      <c r="M13" s="64">
        <v>0</v>
      </c>
      <c r="N13" s="144" t="str">
        <f t="shared" si="1"/>
        <v>time</v>
      </c>
      <c r="O13" s="63">
        <f t="shared" si="2"/>
        <v>0</v>
      </c>
      <c r="Q13" s="102">
        <f t="shared" si="3"/>
        <v>0</v>
      </c>
      <c r="R13" s="15"/>
      <c r="S13" s="4"/>
      <c r="T13" s="37" t="str">
        <f t="shared" si="4"/>
        <v>-</v>
      </c>
      <c r="U13" s="115">
        <f t="shared" si="5"/>
        <v>0</v>
      </c>
      <c r="V13" s="15">
        <f t="shared" si="6"/>
        <v>0</v>
      </c>
      <c r="W13" s="4"/>
      <c r="X13" s="149">
        <v>0</v>
      </c>
      <c r="Y13" s="150">
        <v>0</v>
      </c>
      <c r="Z13" s="148">
        <f t="shared" si="7"/>
        <v>0</v>
      </c>
      <c r="AA13" s="4"/>
      <c r="AB13" s="4"/>
      <c r="AC13" s="4"/>
      <c r="AD13" s="4"/>
      <c r="AE13" s="4"/>
    </row>
    <row r="14" spans="1:31" ht="15.5" x14ac:dyDescent="0.25">
      <c r="A14" s="249"/>
      <c r="B14" s="121"/>
      <c r="C14" s="95"/>
      <c r="D14" s="17"/>
      <c r="E14" s="16"/>
      <c r="F14" s="63"/>
      <c r="G14" s="63"/>
      <c r="H14" s="135">
        <f t="shared" si="0"/>
        <v>0</v>
      </c>
      <c r="I14" s="135">
        <f t="shared" si="0"/>
        <v>0</v>
      </c>
      <c r="J14" s="101" t="str">
        <f t="shared" si="8"/>
        <v>test</v>
      </c>
      <c r="K14" s="4"/>
      <c r="L14" s="136"/>
      <c r="M14" s="64">
        <v>0</v>
      </c>
      <c r="N14" s="144" t="str">
        <f t="shared" si="1"/>
        <v>time</v>
      </c>
      <c r="O14" s="63">
        <f t="shared" si="2"/>
        <v>0</v>
      </c>
      <c r="Q14" s="102">
        <f t="shared" si="3"/>
        <v>0</v>
      </c>
      <c r="R14" s="15"/>
      <c r="S14" s="4"/>
      <c r="T14" s="37" t="str">
        <f t="shared" si="4"/>
        <v>-</v>
      </c>
      <c r="U14" s="115">
        <f t="shared" si="5"/>
        <v>0</v>
      </c>
      <c r="V14" s="15">
        <f t="shared" si="6"/>
        <v>0</v>
      </c>
      <c r="W14" s="4"/>
      <c r="X14" s="149">
        <v>0</v>
      </c>
      <c r="Y14" s="150">
        <v>0</v>
      </c>
      <c r="Z14" s="148">
        <f t="shared" si="7"/>
        <v>0</v>
      </c>
      <c r="AA14" s="4"/>
      <c r="AB14" s="4"/>
      <c r="AC14" s="4"/>
      <c r="AD14" s="4"/>
      <c r="AE14" s="4"/>
    </row>
    <row r="15" spans="1:31" ht="18" x14ac:dyDescent="0.25">
      <c r="A15" s="112"/>
      <c r="B15" s="121"/>
      <c r="C15" s="95"/>
      <c r="D15" s="17"/>
      <c r="E15" s="16"/>
      <c r="F15" s="63"/>
      <c r="G15" s="63"/>
      <c r="H15" s="135">
        <f t="shared" si="0"/>
        <v>0</v>
      </c>
      <c r="I15" s="135">
        <f t="shared" si="0"/>
        <v>0</v>
      </c>
      <c r="J15" s="101" t="str">
        <f t="shared" si="8"/>
        <v>test</v>
      </c>
      <c r="K15" s="4"/>
      <c r="L15" s="136"/>
      <c r="M15" s="64">
        <v>0</v>
      </c>
      <c r="N15" s="144" t="str">
        <f t="shared" si="1"/>
        <v>time</v>
      </c>
      <c r="O15" s="63">
        <f t="shared" si="2"/>
        <v>0</v>
      </c>
      <c r="Q15" s="102">
        <f t="shared" si="3"/>
        <v>0</v>
      </c>
      <c r="R15" s="15"/>
      <c r="S15" s="4"/>
      <c r="T15" s="37" t="str">
        <f t="shared" si="4"/>
        <v>-</v>
      </c>
      <c r="U15" s="115">
        <f t="shared" si="5"/>
        <v>0</v>
      </c>
      <c r="V15" s="15">
        <f t="shared" si="6"/>
        <v>0</v>
      </c>
      <c r="W15" s="4"/>
      <c r="X15" s="149">
        <v>0</v>
      </c>
      <c r="Y15" s="150">
        <v>0</v>
      </c>
      <c r="Z15" s="148">
        <f t="shared" si="7"/>
        <v>0</v>
      </c>
      <c r="AA15" s="4"/>
      <c r="AB15" s="4"/>
      <c r="AC15" s="4"/>
      <c r="AD15" s="4"/>
      <c r="AE15" s="4"/>
    </row>
    <row r="16" spans="1:31" ht="18" x14ac:dyDescent="0.25">
      <c r="A16" s="112"/>
      <c r="B16" s="121"/>
      <c r="C16" s="95"/>
      <c r="D16" s="17"/>
      <c r="E16" s="16"/>
      <c r="F16" s="63"/>
      <c r="G16" s="63"/>
      <c r="H16" s="135">
        <f t="shared" si="0"/>
        <v>0</v>
      </c>
      <c r="I16" s="135">
        <f t="shared" si="0"/>
        <v>0</v>
      </c>
      <c r="J16" s="101" t="str">
        <f t="shared" si="8"/>
        <v>test</v>
      </c>
      <c r="K16" s="4"/>
      <c r="L16" s="136"/>
      <c r="M16" s="64">
        <v>0</v>
      </c>
      <c r="N16" s="144" t="str">
        <f t="shared" si="1"/>
        <v>time</v>
      </c>
      <c r="O16" s="63">
        <f t="shared" si="2"/>
        <v>0</v>
      </c>
      <c r="Q16" s="102">
        <f t="shared" si="3"/>
        <v>0</v>
      </c>
      <c r="R16" s="15"/>
      <c r="S16" s="4"/>
      <c r="T16" s="37" t="str">
        <f t="shared" si="4"/>
        <v>-</v>
      </c>
      <c r="U16" s="115">
        <f t="shared" si="5"/>
        <v>0</v>
      </c>
      <c r="V16" s="15">
        <f t="shared" si="6"/>
        <v>0</v>
      </c>
      <c r="W16" s="4"/>
      <c r="X16" s="149">
        <v>0</v>
      </c>
      <c r="Y16" s="150">
        <v>0</v>
      </c>
      <c r="Z16" s="148">
        <f t="shared" si="7"/>
        <v>0</v>
      </c>
      <c r="AA16" s="4"/>
      <c r="AB16" s="4"/>
      <c r="AC16" s="4"/>
      <c r="AD16" s="4"/>
      <c r="AE16" s="4"/>
    </row>
    <row r="17" spans="1:31" ht="18" x14ac:dyDescent="0.25">
      <c r="A17" s="112"/>
      <c r="B17" s="121"/>
      <c r="C17" s="95"/>
      <c r="D17" s="17"/>
      <c r="E17" s="16"/>
      <c r="F17" s="63"/>
      <c r="G17" s="63"/>
      <c r="H17" s="135">
        <f t="shared" si="0"/>
        <v>0</v>
      </c>
      <c r="I17" s="135">
        <f t="shared" si="0"/>
        <v>0</v>
      </c>
      <c r="J17" s="101" t="str">
        <f t="shared" si="8"/>
        <v>test</v>
      </c>
      <c r="K17" s="4"/>
      <c r="L17" s="136"/>
      <c r="M17" s="64">
        <v>0</v>
      </c>
      <c r="N17" s="144" t="str">
        <f t="shared" si="1"/>
        <v>time</v>
      </c>
      <c r="O17" s="63">
        <f t="shared" si="2"/>
        <v>0</v>
      </c>
      <c r="Q17" s="102">
        <f t="shared" si="3"/>
        <v>0</v>
      </c>
      <c r="R17" s="15"/>
      <c r="S17" s="4"/>
      <c r="T17" s="37" t="str">
        <f t="shared" si="4"/>
        <v>-</v>
      </c>
      <c r="U17" s="115">
        <f t="shared" si="5"/>
        <v>0</v>
      </c>
      <c r="V17" s="15">
        <f t="shared" si="6"/>
        <v>0</v>
      </c>
      <c r="W17" s="4"/>
      <c r="X17" s="149">
        <v>0</v>
      </c>
      <c r="Y17" s="150">
        <v>0</v>
      </c>
      <c r="Z17" s="148">
        <f t="shared" si="7"/>
        <v>0</v>
      </c>
      <c r="AA17" s="4"/>
      <c r="AB17" s="4"/>
      <c r="AC17" s="4"/>
      <c r="AD17" s="4"/>
      <c r="AE17" s="4"/>
    </row>
    <row r="18" spans="1:31" ht="18" x14ac:dyDescent="0.25">
      <c r="A18" s="112"/>
      <c r="B18" s="121"/>
      <c r="C18" s="95"/>
      <c r="D18" s="17"/>
      <c r="E18" s="16"/>
      <c r="F18" s="63"/>
      <c r="G18" s="63"/>
      <c r="H18" s="135">
        <f t="shared" si="0"/>
        <v>0</v>
      </c>
      <c r="I18" s="135">
        <f t="shared" si="0"/>
        <v>0</v>
      </c>
      <c r="J18" s="101" t="str">
        <f t="shared" si="8"/>
        <v>test</v>
      </c>
      <c r="K18" s="4"/>
      <c r="L18" s="136"/>
      <c r="M18" s="64">
        <v>0</v>
      </c>
      <c r="N18" s="144" t="str">
        <f t="shared" si="1"/>
        <v>time</v>
      </c>
      <c r="O18" s="63">
        <f t="shared" si="2"/>
        <v>0</v>
      </c>
      <c r="Q18" s="102">
        <f t="shared" si="3"/>
        <v>0</v>
      </c>
      <c r="R18" s="15"/>
      <c r="S18" s="4"/>
      <c r="T18" s="37" t="str">
        <f t="shared" si="4"/>
        <v>-</v>
      </c>
      <c r="U18" s="115">
        <f t="shared" si="5"/>
        <v>0</v>
      </c>
      <c r="V18" s="15">
        <f t="shared" si="6"/>
        <v>0</v>
      </c>
      <c r="W18" s="4"/>
      <c r="X18" s="149">
        <v>0</v>
      </c>
      <c r="Y18" s="150">
        <v>0</v>
      </c>
      <c r="Z18" s="148">
        <f t="shared" si="7"/>
        <v>0</v>
      </c>
      <c r="AA18" s="4"/>
      <c r="AB18" s="4"/>
      <c r="AC18" s="4"/>
      <c r="AD18" s="4"/>
      <c r="AE18" s="4"/>
    </row>
    <row r="19" spans="1:31" ht="18" x14ac:dyDescent="0.25">
      <c r="A19" s="112"/>
      <c r="B19" s="121"/>
      <c r="C19" s="95"/>
      <c r="D19" s="17"/>
      <c r="E19" s="16"/>
      <c r="F19" s="63"/>
      <c r="G19" s="63"/>
      <c r="H19" s="135">
        <f t="shared" si="0"/>
        <v>0</v>
      </c>
      <c r="I19" s="135">
        <f t="shared" si="0"/>
        <v>0</v>
      </c>
      <c r="J19" s="101" t="str">
        <f t="shared" si="8"/>
        <v>test</v>
      </c>
      <c r="K19" s="4"/>
      <c r="L19" s="136"/>
      <c r="M19" s="64">
        <v>0</v>
      </c>
      <c r="N19" s="144" t="str">
        <f t="shared" si="1"/>
        <v>time</v>
      </c>
      <c r="O19" s="63">
        <f t="shared" si="2"/>
        <v>0</v>
      </c>
      <c r="Q19" s="102">
        <f t="shared" si="3"/>
        <v>0</v>
      </c>
      <c r="R19" s="15"/>
      <c r="S19" s="4"/>
      <c r="T19" s="37" t="str">
        <f t="shared" si="4"/>
        <v>-</v>
      </c>
      <c r="U19" s="115">
        <f t="shared" si="5"/>
        <v>0</v>
      </c>
      <c r="V19" s="15">
        <f t="shared" si="6"/>
        <v>0</v>
      </c>
      <c r="W19" s="4"/>
      <c r="X19" s="149">
        <v>0</v>
      </c>
      <c r="Y19" s="150">
        <v>0</v>
      </c>
      <c r="Z19" s="148">
        <f t="shared" si="7"/>
        <v>0</v>
      </c>
      <c r="AA19" s="4"/>
      <c r="AB19" s="4"/>
      <c r="AC19" s="4"/>
      <c r="AD19" s="4"/>
      <c r="AE19" s="4"/>
    </row>
    <row r="20" spans="1:31" ht="14.5" x14ac:dyDescent="0.35">
      <c r="A20" s="122"/>
      <c r="D20" s="3"/>
      <c r="Y20" s="3"/>
      <c r="Z20" s="3"/>
    </row>
  </sheetData>
  <mergeCells count="8">
    <mergeCell ref="Q9:R9"/>
    <mergeCell ref="B1:M2"/>
    <mergeCell ref="N1:T2"/>
    <mergeCell ref="Q6:R6"/>
    <mergeCell ref="F7:J7"/>
    <mergeCell ref="L7:O7"/>
    <mergeCell ref="Q7:R7"/>
    <mergeCell ref="T7:T8"/>
  </mergeCells>
  <conditionalFormatting sqref="H10:Z19">
    <cfRule type="cellIs" dxfId="58" priority="1" operator="equal">
      <formula>0</formula>
    </cfRule>
  </conditionalFormatting>
  <conditionalFormatting sqref="L10:O19 Q10:R19">
    <cfRule type="cellIs" dxfId="57" priority="3" operator="equal">
      <formula>0</formula>
    </cfRule>
  </conditionalFormatting>
  <conditionalFormatting sqref="N11:O19">
    <cfRule type="cellIs" dxfId="56" priority="2" operator="equal">
      <formula>0</formula>
    </cfRule>
  </conditionalFormatting>
  <conditionalFormatting sqref="T10:T19 T7:T8">
    <cfRule type="cellIs" dxfId="55" priority="11" operator="equal">
      <formula>"Q"</formula>
    </cfRule>
  </conditionalFormatting>
  <conditionalFormatting sqref="T9:V9">
    <cfRule type="cellIs" dxfId="54" priority="8" operator="equal">
      <formula>"Q"</formula>
    </cfRule>
  </conditionalFormatting>
  <conditionalFormatting sqref="U8 U10:U20">
    <cfRule type="cellIs" dxfId="53" priority="10" operator="greaterThanOrEqual">
      <formula>0.5</formula>
    </cfRule>
  </conditionalFormatting>
  <conditionalFormatting sqref="U10:U20 U8">
    <cfRule type="cellIs" dxfId="52" priority="9" operator="equal">
      <formula>"???"</formula>
    </cfRule>
  </conditionalFormatting>
  <pageMargins left="0.7" right="0.7" top="0.75" bottom="0.75" header="0.3" footer="0.3"/>
  <pageSetup paperSize="9" scale="69" fitToHeight="0" orientation="landscape"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B557F-E92F-4EB2-94E5-C21882CDE241}">
  <sheetPr>
    <pageSetUpPr fitToPage="1"/>
  </sheetPr>
  <dimension ref="A1:AE21"/>
  <sheetViews>
    <sheetView workbookViewId="0">
      <selection activeCell="R4" sqref="A4:R12"/>
    </sheetView>
  </sheetViews>
  <sheetFormatPr defaultRowHeight="12.5" x14ac:dyDescent="0.25"/>
  <cols>
    <col min="1" max="1" width="7.2695312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302</v>
      </c>
      <c r="C9" s="131"/>
      <c r="D9" s="132"/>
      <c r="E9" s="131"/>
      <c r="F9" s="131"/>
      <c r="G9" s="133"/>
      <c r="H9" s="133"/>
      <c r="I9" s="133"/>
      <c r="J9" s="134"/>
      <c r="L9" s="131"/>
      <c r="M9" s="134"/>
      <c r="N9" s="133"/>
      <c r="O9" s="133"/>
      <c r="Q9" s="442"/>
      <c r="R9" s="443"/>
      <c r="T9" s="49"/>
      <c r="U9" s="49"/>
      <c r="V9" s="49"/>
      <c r="X9" s="146"/>
      <c r="Y9" s="147"/>
      <c r="Z9" s="148"/>
    </row>
    <row r="10" spans="1:31" s="275" customFormat="1" ht="15.5" x14ac:dyDescent="0.35">
      <c r="A10" s="225">
        <v>54</v>
      </c>
      <c r="B10" s="226" t="s">
        <v>198</v>
      </c>
      <c r="C10" s="226" t="s">
        <v>212</v>
      </c>
      <c r="D10" s="286"/>
      <c r="E10" s="226" t="s">
        <v>165</v>
      </c>
      <c r="F10" s="271">
        <v>249.5</v>
      </c>
      <c r="G10" s="271">
        <v>249.5</v>
      </c>
      <c r="H10" s="272">
        <f t="shared" ref="H10:I20" si="0">IFERROR(IF(F10=0,0,(F10/$X10)),0)</f>
        <v>0.60853658536585364</v>
      </c>
      <c r="I10" s="272">
        <f t="shared" si="0"/>
        <v>0.60853658536585364</v>
      </c>
      <c r="J10" s="271">
        <f>IF(X10=0,"test",IF(F10=0,0,ROUND(((1-(AVERAGE(H10:I10)))*1)*100,1)))</f>
        <v>39.1</v>
      </c>
      <c r="K10" s="233"/>
      <c r="L10" s="273">
        <v>0</v>
      </c>
      <c r="M10" s="274">
        <v>84.18</v>
      </c>
      <c r="N10" s="271">
        <f>IF(AND(M10&gt;0,Y10&gt;0),IF(M10&lt;=Y10,0,ROUNDUP((ABS(Z10)),0)*0.4),"time")</f>
        <v>0</v>
      </c>
      <c r="O10" s="271">
        <f>IF(N10="time",0,N10+L10)</f>
        <v>0</v>
      </c>
      <c r="Q10" s="276">
        <f>IFERROR(IF(N10="time",0,J10+O10),"SJ")</f>
        <v>39.1</v>
      </c>
      <c r="R10" s="277">
        <v>2</v>
      </c>
      <c r="S10" s="233"/>
      <c r="T10" s="278" t="str">
        <f>IF(M10=0,"-",IF(AND((AVERAGE(F10:G10)/X10)&gt;=0.5,O10&lt;=4),"Q","-"))</f>
        <v>Q</v>
      </c>
      <c r="U10" s="279">
        <f>IF(F10=0,0,(IF(X10=0,"???",((AVERAGE(F10:G10))/X10))))</f>
        <v>0.60853658536585364</v>
      </c>
      <c r="V10" s="277">
        <f>IF(R10=0,,IF(R10&gt;10,,11-(R10)))</f>
        <v>9</v>
      </c>
      <c r="W10" s="233"/>
      <c r="X10" s="280">
        <v>410</v>
      </c>
      <c r="Y10" s="281">
        <v>90</v>
      </c>
      <c r="Z10" s="282">
        <f>IF((M10-Y10)=0,0,ABS(M10-Y10))</f>
        <v>5.8199999999999932</v>
      </c>
      <c r="AA10" s="233"/>
      <c r="AB10" s="233"/>
      <c r="AC10" s="233"/>
      <c r="AD10" s="233"/>
      <c r="AE10" s="233"/>
    </row>
    <row r="11" spans="1:31" ht="15.5" x14ac:dyDescent="0.35">
      <c r="A11" s="213">
        <v>55</v>
      </c>
      <c r="B11" s="214" t="s">
        <v>211</v>
      </c>
      <c r="C11" s="214" t="s">
        <v>213</v>
      </c>
      <c r="D11" s="251"/>
      <c r="E11" s="214" t="s">
        <v>188</v>
      </c>
      <c r="F11" s="63">
        <v>263</v>
      </c>
      <c r="G11" s="63">
        <v>263</v>
      </c>
      <c r="H11" s="135">
        <f t="shared" si="0"/>
        <v>0.64146341463414636</v>
      </c>
      <c r="I11" s="135">
        <f t="shared" si="0"/>
        <v>0.64146341463414636</v>
      </c>
      <c r="J11" s="101">
        <f>IF(X11=0,"test",IF(F11=0,0,ROUND(((1-(AVERAGE(H11:I11)))*1)*100,1)))</f>
        <v>35.9</v>
      </c>
      <c r="K11" s="4"/>
      <c r="L11" s="136">
        <v>0</v>
      </c>
      <c r="M11" s="64">
        <v>76.27</v>
      </c>
      <c r="N11" s="144">
        <f t="shared" ref="N11:N20" si="1">IF(AND(M11&gt;0,Y11&gt;0),IF(M11&lt;=Y11,0,ROUNDUP((ABS(Z11)),0)*0.4),"time")</f>
        <v>0</v>
      </c>
      <c r="O11" s="63">
        <f t="shared" ref="O11:O20" si="2">IF(N11="time",0,N11+L11)</f>
        <v>0</v>
      </c>
      <c r="Q11" s="102">
        <f t="shared" ref="Q11:Q20" si="3">IFERROR(IF(N11="time",0,J11+O11),"SJ")</f>
        <v>35.9</v>
      </c>
      <c r="R11" s="15">
        <v>1</v>
      </c>
      <c r="S11" s="4"/>
      <c r="T11" s="37" t="str">
        <f t="shared" ref="T11:T20" si="4">IF(M11=0,"-",IF(AND((AVERAGE(F11:G11)/X11)&gt;=0.5,O11&lt;=4),"Q","-"))</f>
        <v>Q</v>
      </c>
      <c r="U11" s="115">
        <f t="shared" ref="U11:U20" si="5">IF(F11=0,0,(IF(X11=0,"???",((AVERAGE(F11:G11))/X11))))</f>
        <v>0.64146341463414636</v>
      </c>
      <c r="V11" s="15">
        <f t="shared" ref="V11:V20" si="6">IF(R11=0,,IF(R11&gt;10,,11-(R11)))</f>
        <v>10</v>
      </c>
      <c r="W11" s="4"/>
      <c r="X11" s="149">
        <v>410</v>
      </c>
      <c r="Y11" s="150">
        <v>90</v>
      </c>
      <c r="Z11" s="148">
        <f>IF((M11-Y11)=0,0,ABS(M11-Y11))</f>
        <v>13.730000000000004</v>
      </c>
      <c r="AA11" s="4"/>
      <c r="AB11" s="4"/>
      <c r="AC11" s="4"/>
      <c r="AD11" s="4"/>
      <c r="AE11" s="4"/>
    </row>
    <row r="12" spans="1:31" ht="18" x14ac:dyDescent="0.25">
      <c r="A12" s="239"/>
      <c r="B12" s="121"/>
      <c r="C12" s="95"/>
      <c r="D12" s="240"/>
      <c r="E12" s="94"/>
      <c r="F12" s="63"/>
      <c r="G12" s="63"/>
      <c r="H12" s="135">
        <f t="shared" si="0"/>
        <v>0</v>
      </c>
      <c r="I12" s="135">
        <f t="shared" si="0"/>
        <v>0</v>
      </c>
      <c r="J12" s="101" t="str">
        <f>IF(X12=0,"test",IF(F12=0,0,ROUND(((1-(AVERAGE(H12:I12)))*1)*100,1)))</f>
        <v>test</v>
      </c>
      <c r="K12" s="4"/>
      <c r="L12" s="136"/>
      <c r="M12" s="64">
        <v>0</v>
      </c>
      <c r="N12" s="144" t="str">
        <f t="shared" si="1"/>
        <v>time</v>
      </c>
      <c r="O12" s="63">
        <f t="shared" si="2"/>
        <v>0</v>
      </c>
      <c r="Q12" s="102">
        <f t="shared" si="3"/>
        <v>0</v>
      </c>
      <c r="R12" s="15"/>
      <c r="S12" s="4"/>
      <c r="T12" s="37" t="str">
        <f t="shared" si="4"/>
        <v>-</v>
      </c>
      <c r="U12" s="115">
        <f t="shared" si="5"/>
        <v>0</v>
      </c>
      <c r="V12" s="15">
        <f t="shared" si="6"/>
        <v>0</v>
      </c>
      <c r="W12" s="4"/>
      <c r="X12" s="149">
        <v>0</v>
      </c>
      <c r="Y12" s="150">
        <v>0</v>
      </c>
      <c r="Z12" s="148">
        <f t="shared" ref="Z12:Z20" si="7">IF((M12-Y12)=0,0,ABS(M12-Y12))</f>
        <v>0</v>
      </c>
      <c r="AA12" s="4"/>
      <c r="AB12" s="4"/>
      <c r="AC12" s="4"/>
      <c r="AD12" s="4"/>
      <c r="AE12" s="4"/>
    </row>
    <row r="13" spans="1:31" ht="18" x14ac:dyDescent="0.25">
      <c r="A13" s="112"/>
      <c r="B13" s="121"/>
      <c r="C13" s="95"/>
      <c r="D13" s="17"/>
      <c r="E13" s="16"/>
      <c r="F13" s="63"/>
      <c r="G13" s="63"/>
      <c r="H13" s="135">
        <f t="shared" si="0"/>
        <v>0</v>
      </c>
      <c r="I13" s="135">
        <f t="shared" si="0"/>
        <v>0</v>
      </c>
      <c r="J13" s="101" t="str">
        <f t="shared" ref="J13:J20" si="8">IF(X13=0,"test",IF(F13=0,0,ROUND(((1-(AVERAGE(H13:I13)))*1.5)*100,1)))</f>
        <v>test</v>
      </c>
      <c r="K13" s="4"/>
      <c r="L13" s="136"/>
      <c r="M13" s="64">
        <v>0</v>
      </c>
      <c r="N13" s="144" t="str">
        <f t="shared" si="1"/>
        <v>time</v>
      </c>
      <c r="O13" s="63">
        <f t="shared" si="2"/>
        <v>0</v>
      </c>
      <c r="Q13" s="102">
        <f t="shared" si="3"/>
        <v>0</v>
      </c>
      <c r="R13" s="15"/>
      <c r="S13" s="4"/>
      <c r="T13" s="37" t="str">
        <f t="shared" si="4"/>
        <v>-</v>
      </c>
      <c r="U13" s="115">
        <f>IF(F13=0,0,(IF(X13=0,"???",((AVERAGE(F13:G13))/X13))))</f>
        <v>0</v>
      </c>
      <c r="V13" s="15">
        <f t="shared" si="6"/>
        <v>0</v>
      </c>
      <c r="W13" s="4"/>
      <c r="X13" s="149">
        <v>0</v>
      </c>
      <c r="Y13" s="150">
        <v>0</v>
      </c>
      <c r="Z13" s="148">
        <f t="shared" si="7"/>
        <v>0</v>
      </c>
      <c r="AA13" s="4"/>
      <c r="AB13" s="4"/>
      <c r="AC13" s="4"/>
      <c r="AD13" s="4"/>
      <c r="AE13" s="4"/>
    </row>
    <row r="14" spans="1:31" ht="18" x14ac:dyDescent="0.25">
      <c r="A14" s="112"/>
      <c r="B14" s="121"/>
      <c r="C14" s="95"/>
      <c r="D14" s="17"/>
      <c r="E14" s="16"/>
      <c r="F14" s="63"/>
      <c r="G14" s="63"/>
      <c r="H14" s="135">
        <f t="shared" si="0"/>
        <v>0</v>
      </c>
      <c r="I14" s="135">
        <f t="shared" si="0"/>
        <v>0</v>
      </c>
      <c r="J14" s="101" t="str">
        <f t="shared" si="8"/>
        <v>test</v>
      </c>
      <c r="K14" s="4"/>
      <c r="L14" s="136"/>
      <c r="M14" s="64">
        <v>0</v>
      </c>
      <c r="N14" s="144" t="str">
        <f t="shared" si="1"/>
        <v>time</v>
      </c>
      <c r="O14" s="63">
        <f t="shared" si="2"/>
        <v>0</v>
      </c>
      <c r="Q14" s="102">
        <f t="shared" si="3"/>
        <v>0</v>
      </c>
      <c r="R14" s="15"/>
      <c r="S14" s="4"/>
      <c r="T14" s="37" t="str">
        <f t="shared" si="4"/>
        <v>-</v>
      </c>
      <c r="U14" s="115">
        <f t="shared" si="5"/>
        <v>0</v>
      </c>
      <c r="V14" s="15">
        <f t="shared" si="6"/>
        <v>0</v>
      </c>
      <c r="W14" s="4"/>
      <c r="X14" s="149">
        <v>0</v>
      </c>
      <c r="Y14" s="150">
        <v>0</v>
      </c>
      <c r="Z14" s="148">
        <f t="shared" si="7"/>
        <v>0</v>
      </c>
      <c r="AA14" s="4"/>
      <c r="AB14" s="4"/>
      <c r="AC14" s="4"/>
      <c r="AD14" s="4"/>
      <c r="AE14" s="4"/>
    </row>
    <row r="15" spans="1:31" ht="18" x14ac:dyDescent="0.25">
      <c r="A15" s="112"/>
      <c r="B15" s="121"/>
      <c r="C15" s="95"/>
      <c r="D15" s="17"/>
      <c r="E15" s="16"/>
      <c r="F15" s="63"/>
      <c r="G15" s="63"/>
      <c r="H15" s="135">
        <f t="shared" si="0"/>
        <v>0</v>
      </c>
      <c r="I15" s="135">
        <f t="shared" si="0"/>
        <v>0</v>
      </c>
      <c r="J15" s="101" t="str">
        <f t="shared" si="8"/>
        <v>test</v>
      </c>
      <c r="K15" s="4"/>
      <c r="L15" s="136"/>
      <c r="M15" s="64">
        <v>0</v>
      </c>
      <c r="N15" s="144" t="str">
        <f t="shared" si="1"/>
        <v>time</v>
      </c>
      <c r="O15" s="63">
        <f t="shared" si="2"/>
        <v>0</v>
      </c>
      <c r="Q15" s="102">
        <f t="shared" si="3"/>
        <v>0</v>
      </c>
      <c r="R15" s="15"/>
      <c r="S15" s="4"/>
      <c r="T15" s="37" t="str">
        <f t="shared" si="4"/>
        <v>-</v>
      </c>
      <c r="U15" s="115">
        <f t="shared" si="5"/>
        <v>0</v>
      </c>
      <c r="V15" s="15">
        <f t="shared" si="6"/>
        <v>0</v>
      </c>
      <c r="W15" s="4"/>
      <c r="X15" s="149">
        <v>0</v>
      </c>
      <c r="Y15" s="150">
        <v>0</v>
      </c>
      <c r="Z15" s="148">
        <f t="shared" si="7"/>
        <v>0</v>
      </c>
      <c r="AA15" s="4"/>
      <c r="AB15" s="4"/>
      <c r="AC15" s="4"/>
      <c r="AD15" s="4"/>
      <c r="AE15" s="4"/>
    </row>
    <row r="16" spans="1:31" ht="18" x14ac:dyDescent="0.25">
      <c r="A16" s="112"/>
      <c r="B16" s="121"/>
      <c r="C16" s="95"/>
      <c r="D16" s="17"/>
      <c r="E16" s="16"/>
      <c r="F16" s="63"/>
      <c r="G16" s="63"/>
      <c r="H16" s="135">
        <f t="shared" si="0"/>
        <v>0</v>
      </c>
      <c r="I16" s="135">
        <f t="shared" si="0"/>
        <v>0</v>
      </c>
      <c r="J16" s="101" t="str">
        <f t="shared" si="8"/>
        <v>test</v>
      </c>
      <c r="K16" s="4"/>
      <c r="L16" s="136"/>
      <c r="M16" s="64">
        <v>0</v>
      </c>
      <c r="N16" s="144" t="str">
        <f t="shared" si="1"/>
        <v>time</v>
      </c>
      <c r="O16" s="63">
        <f t="shared" si="2"/>
        <v>0</v>
      </c>
      <c r="Q16" s="102">
        <f t="shared" si="3"/>
        <v>0</v>
      </c>
      <c r="R16" s="15"/>
      <c r="S16" s="4"/>
      <c r="T16" s="37" t="str">
        <f t="shared" si="4"/>
        <v>-</v>
      </c>
      <c r="U16" s="115">
        <f t="shared" si="5"/>
        <v>0</v>
      </c>
      <c r="V16" s="15">
        <f t="shared" si="6"/>
        <v>0</v>
      </c>
      <c r="W16" s="4"/>
      <c r="X16" s="149">
        <v>0</v>
      </c>
      <c r="Y16" s="150">
        <v>0</v>
      </c>
      <c r="Z16" s="148">
        <f t="shared" si="7"/>
        <v>0</v>
      </c>
      <c r="AA16" s="4"/>
      <c r="AB16" s="4"/>
      <c r="AC16" s="4"/>
      <c r="AD16" s="4"/>
      <c r="AE16" s="4"/>
    </row>
    <row r="17" spans="1:31" ht="18" x14ac:dyDescent="0.25">
      <c r="A17" s="112"/>
      <c r="B17" s="121"/>
      <c r="C17" s="95"/>
      <c r="D17" s="17"/>
      <c r="E17" s="16"/>
      <c r="F17" s="63"/>
      <c r="G17" s="63"/>
      <c r="H17" s="135">
        <f t="shared" si="0"/>
        <v>0</v>
      </c>
      <c r="I17" s="135">
        <f t="shared" si="0"/>
        <v>0</v>
      </c>
      <c r="J17" s="101" t="str">
        <f t="shared" si="8"/>
        <v>test</v>
      </c>
      <c r="K17" s="4"/>
      <c r="L17" s="136"/>
      <c r="M17" s="64">
        <v>0</v>
      </c>
      <c r="N17" s="144" t="str">
        <f t="shared" si="1"/>
        <v>time</v>
      </c>
      <c r="O17" s="63">
        <f t="shared" si="2"/>
        <v>0</v>
      </c>
      <c r="Q17" s="102">
        <f t="shared" si="3"/>
        <v>0</v>
      </c>
      <c r="R17" s="15"/>
      <c r="S17" s="4"/>
      <c r="T17" s="37" t="str">
        <f t="shared" si="4"/>
        <v>-</v>
      </c>
      <c r="U17" s="115">
        <f t="shared" si="5"/>
        <v>0</v>
      </c>
      <c r="V17" s="15">
        <f t="shared" si="6"/>
        <v>0</v>
      </c>
      <c r="W17" s="4"/>
      <c r="X17" s="149">
        <v>0</v>
      </c>
      <c r="Y17" s="150">
        <v>0</v>
      </c>
      <c r="Z17" s="148">
        <f t="shared" si="7"/>
        <v>0</v>
      </c>
      <c r="AA17" s="4"/>
      <c r="AB17" s="4"/>
      <c r="AC17" s="4"/>
      <c r="AD17" s="4"/>
      <c r="AE17" s="4"/>
    </row>
    <row r="18" spans="1:31" ht="18" x14ac:dyDescent="0.25">
      <c r="A18" s="112"/>
      <c r="B18" s="121"/>
      <c r="C18" s="95"/>
      <c r="D18" s="17"/>
      <c r="E18" s="16"/>
      <c r="F18" s="63"/>
      <c r="G18" s="63"/>
      <c r="H18" s="135">
        <f t="shared" si="0"/>
        <v>0</v>
      </c>
      <c r="I18" s="135">
        <f t="shared" si="0"/>
        <v>0</v>
      </c>
      <c r="J18" s="101" t="str">
        <f t="shared" si="8"/>
        <v>test</v>
      </c>
      <c r="K18" s="4"/>
      <c r="L18" s="136"/>
      <c r="M18" s="64">
        <v>0</v>
      </c>
      <c r="N18" s="144" t="str">
        <f t="shared" si="1"/>
        <v>time</v>
      </c>
      <c r="O18" s="63">
        <f t="shared" si="2"/>
        <v>0</v>
      </c>
      <c r="Q18" s="102">
        <f t="shared" si="3"/>
        <v>0</v>
      </c>
      <c r="R18" s="15"/>
      <c r="S18" s="4"/>
      <c r="T18" s="37" t="str">
        <f t="shared" si="4"/>
        <v>-</v>
      </c>
      <c r="U18" s="115">
        <f t="shared" si="5"/>
        <v>0</v>
      </c>
      <c r="V18" s="15">
        <f t="shared" si="6"/>
        <v>0</v>
      </c>
      <c r="W18" s="4"/>
      <c r="X18" s="149">
        <v>0</v>
      </c>
      <c r="Y18" s="150">
        <v>0</v>
      </c>
      <c r="Z18" s="148">
        <f t="shared" si="7"/>
        <v>0</v>
      </c>
      <c r="AA18" s="4"/>
      <c r="AB18" s="4"/>
      <c r="AC18" s="4"/>
      <c r="AD18" s="4"/>
      <c r="AE18" s="4"/>
    </row>
    <row r="19" spans="1:31" ht="18" x14ac:dyDescent="0.25">
      <c r="A19" s="112"/>
      <c r="B19" s="121"/>
      <c r="C19" s="95"/>
      <c r="D19" s="17"/>
      <c r="E19" s="16"/>
      <c r="F19" s="63"/>
      <c r="G19" s="63"/>
      <c r="H19" s="135">
        <f t="shared" si="0"/>
        <v>0</v>
      </c>
      <c r="I19" s="135">
        <f t="shared" si="0"/>
        <v>0</v>
      </c>
      <c r="J19" s="101" t="str">
        <f t="shared" si="8"/>
        <v>test</v>
      </c>
      <c r="K19" s="4"/>
      <c r="L19" s="136"/>
      <c r="M19" s="64">
        <v>0</v>
      </c>
      <c r="N19" s="144" t="str">
        <f t="shared" si="1"/>
        <v>time</v>
      </c>
      <c r="O19" s="63">
        <f t="shared" si="2"/>
        <v>0</v>
      </c>
      <c r="Q19" s="102">
        <f t="shared" si="3"/>
        <v>0</v>
      </c>
      <c r="R19" s="15"/>
      <c r="S19" s="4"/>
      <c r="T19" s="37" t="str">
        <f t="shared" si="4"/>
        <v>-</v>
      </c>
      <c r="U19" s="115">
        <f t="shared" si="5"/>
        <v>0</v>
      </c>
      <c r="V19" s="15">
        <f t="shared" si="6"/>
        <v>0</v>
      </c>
      <c r="W19" s="4"/>
      <c r="X19" s="149">
        <v>0</v>
      </c>
      <c r="Y19" s="150">
        <v>0</v>
      </c>
      <c r="Z19" s="148">
        <f t="shared" si="7"/>
        <v>0</v>
      </c>
      <c r="AA19" s="4"/>
      <c r="AB19" s="4"/>
      <c r="AC19" s="4"/>
      <c r="AD19" s="4"/>
      <c r="AE19" s="4"/>
    </row>
    <row r="20" spans="1:31" ht="18" x14ac:dyDescent="0.25">
      <c r="A20" s="112"/>
      <c r="B20" s="121"/>
      <c r="C20" s="95"/>
      <c r="D20" s="17"/>
      <c r="E20" s="16"/>
      <c r="F20" s="63"/>
      <c r="G20" s="63"/>
      <c r="H20" s="135">
        <f t="shared" si="0"/>
        <v>0</v>
      </c>
      <c r="I20" s="135">
        <f t="shared" si="0"/>
        <v>0</v>
      </c>
      <c r="J20" s="101" t="str">
        <f t="shared" si="8"/>
        <v>test</v>
      </c>
      <c r="K20" s="4"/>
      <c r="L20" s="136"/>
      <c r="M20" s="64">
        <v>0</v>
      </c>
      <c r="N20" s="144" t="str">
        <f t="shared" si="1"/>
        <v>time</v>
      </c>
      <c r="O20" s="63">
        <f t="shared" si="2"/>
        <v>0</v>
      </c>
      <c r="Q20" s="102">
        <f t="shared" si="3"/>
        <v>0</v>
      </c>
      <c r="R20" s="15"/>
      <c r="S20" s="4"/>
      <c r="T20" s="37" t="str">
        <f t="shared" si="4"/>
        <v>-</v>
      </c>
      <c r="U20" s="115">
        <f t="shared" si="5"/>
        <v>0</v>
      </c>
      <c r="V20" s="15">
        <f t="shared" si="6"/>
        <v>0</v>
      </c>
      <c r="W20" s="4"/>
      <c r="X20" s="149">
        <v>0</v>
      </c>
      <c r="Y20" s="150">
        <v>0</v>
      </c>
      <c r="Z20" s="148">
        <f t="shared" si="7"/>
        <v>0</v>
      </c>
      <c r="AA20" s="4"/>
      <c r="AB20" s="4"/>
      <c r="AC20" s="4"/>
      <c r="AD20" s="4"/>
      <c r="AE20" s="4"/>
    </row>
    <row r="21" spans="1:31" ht="14.5" x14ac:dyDescent="0.35">
      <c r="A21" s="122"/>
      <c r="D21" s="3"/>
      <c r="Y21" s="3"/>
      <c r="Z21" s="3"/>
    </row>
  </sheetData>
  <sortState xmlns:xlrd2="http://schemas.microsoft.com/office/spreadsheetml/2017/richdata2" ref="A10:E11">
    <sortCondition ref="A10:A11"/>
  </sortState>
  <mergeCells count="8">
    <mergeCell ref="Q9:R9"/>
    <mergeCell ref="B1:M2"/>
    <mergeCell ref="N1:T2"/>
    <mergeCell ref="Q6:R6"/>
    <mergeCell ref="F7:J7"/>
    <mergeCell ref="L7:O7"/>
    <mergeCell ref="Q7:R7"/>
    <mergeCell ref="T7:T8"/>
  </mergeCells>
  <conditionalFormatting sqref="H10:Z20">
    <cfRule type="cellIs" dxfId="51" priority="1" operator="equal">
      <formula>0</formula>
    </cfRule>
  </conditionalFormatting>
  <conditionalFormatting sqref="L10:O20">
    <cfRule type="cellIs" dxfId="50" priority="3" operator="equal">
      <formula>0</formula>
    </cfRule>
  </conditionalFormatting>
  <conditionalFormatting sqref="N12:O20">
    <cfRule type="cellIs" dxfId="49" priority="2" operator="equal">
      <formula>0</formula>
    </cfRule>
  </conditionalFormatting>
  <conditionalFormatting sqref="Q10:R20">
    <cfRule type="cellIs" dxfId="48" priority="4" operator="equal">
      <formula>0</formula>
    </cfRule>
  </conditionalFormatting>
  <conditionalFormatting sqref="T7:T8">
    <cfRule type="cellIs" dxfId="47" priority="11" operator="equal">
      <formula>"Q"</formula>
    </cfRule>
  </conditionalFormatting>
  <conditionalFormatting sqref="T10:T20">
    <cfRule type="cellIs" dxfId="46" priority="5" operator="equal">
      <formula>"Q"</formula>
    </cfRule>
  </conditionalFormatting>
  <conditionalFormatting sqref="T9:V9">
    <cfRule type="cellIs" dxfId="45" priority="8" operator="equal">
      <formula>"Q"</formula>
    </cfRule>
  </conditionalFormatting>
  <conditionalFormatting sqref="U8">
    <cfRule type="cellIs" dxfId="44" priority="9" operator="equal">
      <formula>"???"</formula>
    </cfRule>
    <cfRule type="cellIs" dxfId="43" priority="10" operator="greaterThanOrEqual">
      <formula>0.5</formula>
    </cfRule>
  </conditionalFormatting>
  <conditionalFormatting sqref="U10:U21">
    <cfRule type="cellIs" dxfId="42" priority="6" operator="equal">
      <formula>"???"</formula>
    </cfRule>
    <cfRule type="cellIs" dxfId="41" priority="7" operator="greaterThanOrEqual">
      <formula>0.5</formula>
    </cfRule>
  </conditionalFormatting>
  <pageMargins left="0.7" right="0.7" top="0.75" bottom="0.75" header="0.3" footer="0.3"/>
  <pageSetup paperSize="9" scale="69" fitToHeight="0" orientation="landscape"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64BF-0434-496B-8CFC-303543237DC2}">
  <sheetPr>
    <pageSetUpPr fitToPage="1"/>
  </sheetPr>
  <dimension ref="A1:AE19"/>
  <sheetViews>
    <sheetView topLeftCell="A9" workbookViewId="0">
      <selection activeCell="R4" sqref="A4:R20"/>
    </sheetView>
  </sheetViews>
  <sheetFormatPr defaultRowHeight="12.5" x14ac:dyDescent="0.25"/>
  <cols>
    <col min="1" max="1" width="7.45312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282</v>
      </c>
      <c r="C9" s="131"/>
      <c r="D9" s="132"/>
      <c r="E9" s="131"/>
      <c r="F9" s="131"/>
      <c r="G9" s="133"/>
      <c r="H9" s="133"/>
      <c r="I9" s="133"/>
      <c r="J9" s="134"/>
      <c r="L9" s="131"/>
      <c r="M9" s="134"/>
      <c r="N9" s="133"/>
      <c r="O9" s="133"/>
      <c r="Q9" s="442"/>
      <c r="R9" s="443"/>
      <c r="T9" s="49"/>
      <c r="U9" s="49"/>
      <c r="V9" s="49"/>
      <c r="X9" s="146"/>
      <c r="Y9" s="147"/>
      <c r="Z9" s="148"/>
    </row>
    <row r="10" spans="1:31" s="301" customFormat="1" ht="15.5" x14ac:dyDescent="0.35">
      <c r="A10" s="291">
        <v>102</v>
      </c>
      <c r="B10" s="292" t="s">
        <v>327</v>
      </c>
      <c r="C10" s="292" t="s">
        <v>155</v>
      </c>
      <c r="D10" s="293"/>
      <c r="E10" s="292" t="s">
        <v>161</v>
      </c>
      <c r="F10" s="294">
        <v>101</v>
      </c>
      <c r="G10" s="294">
        <v>101</v>
      </c>
      <c r="H10" s="295">
        <f t="shared" ref="H10:I19" si="0">IFERROR(IF(F10=0,0,(F10/$X10)),0)</f>
        <v>0.67333333333333334</v>
      </c>
      <c r="I10" s="295">
        <f t="shared" si="0"/>
        <v>0.67333333333333334</v>
      </c>
      <c r="J10" s="296">
        <f>IF(X10=0,"test",IF(F10=0,0,ROUND(((1-(AVERAGE(H10:I10)))*1)*100,1)))</f>
        <v>32.700000000000003</v>
      </c>
      <c r="K10" s="297"/>
      <c r="L10" s="298"/>
      <c r="M10" s="299">
        <v>67.31</v>
      </c>
      <c r="N10" s="300">
        <f>IF(AND(M10&gt;0,Y10&gt;0),IF(M10&lt;=Y10,0,ROUNDUP((ABS(Z10)),0)*0.4),"time")</f>
        <v>0</v>
      </c>
      <c r="O10" s="294">
        <f>IF(N10="time",0,N10+L10)</f>
        <v>0</v>
      </c>
      <c r="Q10" s="302">
        <f>IFERROR(IF(N10="time",0,J10+O10),"SJ")</f>
        <v>32.700000000000003</v>
      </c>
      <c r="R10" s="303" t="s">
        <v>32</v>
      </c>
      <c r="S10" s="297"/>
      <c r="T10" s="303" t="str">
        <f>IF(M10=0,"-",IF(AND((AVERAGE(F10:G10)/X10)&gt;=0.5,O10&lt;=4),"Q","-"))</f>
        <v>Q</v>
      </c>
      <c r="U10" s="304">
        <f>IF(F10=0,0,(IF(X10=0,"???",((AVERAGE(F10:G10))/X10))))</f>
        <v>0.67333333333333334</v>
      </c>
      <c r="V10" s="303">
        <f>IF(R10=0,,IF(R10&gt;10,,11-(R10)))</f>
        <v>0</v>
      </c>
      <c r="W10" s="297"/>
      <c r="X10" s="149">
        <v>150</v>
      </c>
      <c r="Y10" s="150">
        <v>140</v>
      </c>
      <c r="Z10" s="305">
        <f>IF((M10-Y10)=0,0,ABS(M10-Y10))</f>
        <v>72.69</v>
      </c>
      <c r="AA10" s="297"/>
      <c r="AB10" s="297"/>
      <c r="AC10" s="297"/>
      <c r="AD10" s="297"/>
      <c r="AE10" s="297"/>
    </row>
    <row r="11" spans="1:31" ht="15.5" x14ac:dyDescent="0.35">
      <c r="A11" s="213">
        <v>101</v>
      </c>
      <c r="B11" s="214" t="s">
        <v>281</v>
      </c>
      <c r="C11" s="214" t="s">
        <v>283</v>
      </c>
      <c r="D11" s="251"/>
      <c r="E11" s="214" t="s">
        <v>284</v>
      </c>
      <c r="F11" s="63">
        <v>83.5</v>
      </c>
      <c r="G11" s="63">
        <v>83.5</v>
      </c>
      <c r="H11" s="135">
        <f t="shared" si="0"/>
        <v>0.55666666666666664</v>
      </c>
      <c r="I11" s="135">
        <f t="shared" si="0"/>
        <v>0.55666666666666664</v>
      </c>
      <c r="J11" s="296">
        <f t="shared" ref="J11:J19" si="1">IF(X11=0,"test",IF(F11=0,0,ROUND(((1-(AVERAGE(H11:I11)))*1)*100,1)))</f>
        <v>44.3</v>
      </c>
      <c r="K11" s="4"/>
      <c r="L11" s="136"/>
      <c r="M11" s="64">
        <v>105.44</v>
      </c>
      <c r="N11" s="144">
        <f t="shared" ref="N11:N19" si="2">IF(AND(M11&gt;0,Y11&gt;0),IF(M11&lt;=Y11,0,ROUNDUP((ABS(Z11)),0)*0.4),"time")</f>
        <v>0</v>
      </c>
      <c r="O11" s="63">
        <f t="shared" ref="O11:O19" si="3">IF(N11="time",0,N11+L11)</f>
        <v>0</v>
      </c>
      <c r="Q11" s="102">
        <f t="shared" ref="Q11:Q19" si="4">IFERROR(IF(N11="time",0,J11+O11),"SJ")</f>
        <v>44.3</v>
      </c>
      <c r="R11" s="15">
        <v>4</v>
      </c>
      <c r="S11" s="4"/>
      <c r="T11" s="37" t="str">
        <f t="shared" ref="T11:T19" si="5">IF(M11=0,"-",IF(AND((AVERAGE(F11:G11)/X11)&gt;=0.5,O11&lt;=4),"Q","-"))</f>
        <v>Q</v>
      </c>
      <c r="U11" s="115">
        <f t="shared" ref="U11:U19" si="6">IF(F11=0,0,(IF(X11=0,"???",((AVERAGE(F11:G11))/X11))))</f>
        <v>0.55666666666666664</v>
      </c>
      <c r="V11" s="15">
        <f t="shared" ref="V11:V19" si="7">IF(R11=0,,IF(R11&gt;10,,11-(R11)))</f>
        <v>7</v>
      </c>
      <c r="W11" s="4"/>
      <c r="X11" s="149">
        <v>150</v>
      </c>
      <c r="Y11" s="150">
        <v>140</v>
      </c>
      <c r="Z11" s="148">
        <f>IF((M11-Y11)=0,0,ABS(M11-Y11))</f>
        <v>34.56</v>
      </c>
      <c r="AA11" s="4"/>
      <c r="AB11" s="4"/>
      <c r="AC11" s="4"/>
      <c r="AD11" s="4"/>
      <c r="AE11" s="4"/>
    </row>
    <row r="12" spans="1:31" s="275" customFormat="1" ht="15.5" x14ac:dyDescent="0.35">
      <c r="A12" s="225">
        <v>100</v>
      </c>
      <c r="B12" s="226" t="s">
        <v>280</v>
      </c>
      <c r="C12" s="226" t="s">
        <v>286</v>
      </c>
      <c r="D12" s="286"/>
      <c r="E12" s="226" t="s">
        <v>287</v>
      </c>
      <c r="F12" s="271">
        <v>95.5</v>
      </c>
      <c r="G12" s="271">
        <v>95.5</v>
      </c>
      <c r="H12" s="272">
        <f t="shared" si="0"/>
        <v>0.63666666666666671</v>
      </c>
      <c r="I12" s="272">
        <f t="shared" si="0"/>
        <v>0.63666666666666671</v>
      </c>
      <c r="J12" s="296">
        <f t="shared" si="1"/>
        <v>36.299999999999997</v>
      </c>
      <c r="K12" s="233"/>
      <c r="L12" s="273">
        <v>0</v>
      </c>
      <c r="M12" s="274">
        <v>64.63</v>
      </c>
      <c r="N12" s="271">
        <f t="shared" si="2"/>
        <v>0</v>
      </c>
      <c r="O12" s="271">
        <f t="shared" si="3"/>
        <v>0</v>
      </c>
      <c r="Q12" s="276">
        <f t="shared" si="4"/>
        <v>36.299999999999997</v>
      </c>
      <c r="R12" s="277">
        <v>1</v>
      </c>
      <c r="S12" s="233"/>
      <c r="T12" s="278" t="str">
        <f t="shared" si="5"/>
        <v>Q</v>
      </c>
      <c r="U12" s="279">
        <f t="shared" si="6"/>
        <v>0.63666666666666671</v>
      </c>
      <c r="V12" s="277">
        <f t="shared" si="7"/>
        <v>10</v>
      </c>
      <c r="W12" s="233"/>
      <c r="X12" s="280">
        <v>150</v>
      </c>
      <c r="Y12" s="281">
        <v>140</v>
      </c>
      <c r="Z12" s="282">
        <f t="shared" ref="Z12:Z19" si="8">IF((M12-Y12)=0,0,ABS(M12-Y12))</f>
        <v>75.37</v>
      </c>
      <c r="AA12" s="233"/>
      <c r="AB12" s="233"/>
      <c r="AC12" s="233"/>
      <c r="AD12" s="233"/>
      <c r="AE12" s="233"/>
    </row>
    <row r="13" spans="1:31" ht="15.5" x14ac:dyDescent="0.35">
      <c r="A13" s="213">
        <v>103</v>
      </c>
      <c r="B13" s="214" t="s">
        <v>279</v>
      </c>
      <c r="C13" s="214" t="s">
        <v>288</v>
      </c>
      <c r="D13" s="251"/>
      <c r="E13" s="214" t="s">
        <v>189</v>
      </c>
      <c r="F13" s="63">
        <v>83.5</v>
      </c>
      <c r="G13" s="63">
        <v>83.5</v>
      </c>
      <c r="H13" s="135">
        <f t="shared" si="0"/>
        <v>0.55666666666666664</v>
      </c>
      <c r="I13" s="135">
        <f t="shared" si="0"/>
        <v>0.55666666666666664</v>
      </c>
      <c r="J13" s="296">
        <f t="shared" si="1"/>
        <v>44.3</v>
      </c>
      <c r="K13" s="4"/>
      <c r="L13" s="136"/>
      <c r="M13" s="64">
        <v>0</v>
      </c>
      <c r="N13" s="144" t="str">
        <f t="shared" si="2"/>
        <v>time</v>
      </c>
      <c r="O13" s="63" t="s">
        <v>326</v>
      </c>
      <c r="Q13" s="102">
        <f t="shared" si="4"/>
        <v>0</v>
      </c>
      <c r="R13" s="15"/>
      <c r="S13" s="4"/>
      <c r="T13" s="37" t="str">
        <f t="shared" si="5"/>
        <v>-</v>
      </c>
      <c r="U13" s="115">
        <f t="shared" si="6"/>
        <v>0.55666666666666664</v>
      </c>
      <c r="V13" s="15">
        <f t="shared" si="7"/>
        <v>0</v>
      </c>
      <c r="W13" s="4"/>
      <c r="X13" s="149">
        <v>150</v>
      </c>
      <c r="Y13" s="150">
        <v>140</v>
      </c>
      <c r="Z13" s="148">
        <f t="shared" si="8"/>
        <v>140</v>
      </c>
      <c r="AA13" s="4"/>
      <c r="AB13" s="4"/>
      <c r="AC13" s="4"/>
      <c r="AD13" s="4"/>
      <c r="AE13" s="4"/>
    </row>
    <row r="14" spans="1:31" ht="15.5" x14ac:dyDescent="0.35">
      <c r="A14" s="213">
        <v>62</v>
      </c>
      <c r="B14" s="214" t="s">
        <v>214</v>
      </c>
      <c r="C14" s="214" t="s">
        <v>218</v>
      </c>
      <c r="D14" s="251"/>
      <c r="E14" s="214" t="s">
        <v>141</v>
      </c>
      <c r="F14" s="63">
        <v>103.5</v>
      </c>
      <c r="G14" s="63">
        <v>103.5</v>
      </c>
      <c r="H14" s="135">
        <f t="shared" si="0"/>
        <v>0.69</v>
      </c>
      <c r="I14" s="135">
        <f t="shared" si="0"/>
        <v>0.69</v>
      </c>
      <c r="J14" s="296">
        <f t="shared" si="1"/>
        <v>31</v>
      </c>
      <c r="K14" s="4"/>
      <c r="L14" s="136"/>
      <c r="M14" s="64">
        <v>0</v>
      </c>
      <c r="N14" s="144" t="str">
        <f t="shared" si="2"/>
        <v>time</v>
      </c>
      <c r="O14" s="63" t="s">
        <v>326</v>
      </c>
      <c r="Q14" s="102">
        <f t="shared" si="4"/>
        <v>0</v>
      </c>
      <c r="R14" s="15"/>
      <c r="S14" s="4"/>
      <c r="T14" s="37" t="str">
        <f t="shared" si="5"/>
        <v>-</v>
      </c>
      <c r="U14" s="115">
        <f t="shared" si="6"/>
        <v>0.69</v>
      </c>
      <c r="V14" s="15">
        <f t="shared" si="7"/>
        <v>0</v>
      </c>
      <c r="W14" s="4"/>
      <c r="X14" s="149">
        <v>150</v>
      </c>
      <c r="Y14" s="150">
        <v>140</v>
      </c>
      <c r="Z14" s="148">
        <f t="shared" si="8"/>
        <v>140</v>
      </c>
      <c r="AA14" s="4"/>
      <c r="AB14" s="4"/>
      <c r="AC14" s="4"/>
      <c r="AD14" s="4"/>
      <c r="AE14" s="4"/>
    </row>
    <row r="15" spans="1:31" ht="15.5" x14ac:dyDescent="0.35">
      <c r="A15" s="213">
        <v>61</v>
      </c>
      <c r="B15" s="214" t="s">
        <v>215</v>
      </c>
      <c r="C15" s="214" t="s">
        <v>219</v>
      </c>
      <c r="D15" s="251"/>
      <c r="E15" s="214" t="s">
        <v>188</v>
      </c>
      <c r="F15" s="63"/>
      <c r="G15" s="63"/>
      <c r="H15" s="135">
        <f t="shared" si="0"/>
        <v>0</v>
      </c>
      <c r="I15" s="135">
        <f t="shared" si="0"/>
        <v>0</v>
      </c>
      <c r="J15" s="296">
        <f t="shared" si="1"/>
        <v>0</v>
      </c>
      <c r="K15" s="4"/>
      <c r="L15" s="136"/>
      <c r="M15" s="64">
        <v>0</v>
      </c>
      <c r="N15" s="144" t="str">
        <f t="shared" si="2"/>
        <v>time</v>
      </c>
      <c r="O15" s="63">
        <f t="shared" si="3"/>
        <v>0</v>
      </c>
      <c r="Q15" s="102">
        <f t="shared" si="4"/>
        <v>0</v>
      </c>
      <c r="R15" s="15"/>
      <c r="S15" s="4"/>
      <c r="T15" s="37" t="str">
        <f t="shared" si="5"/>
        <v>-</v>
      </c>
      <c r="U15" s="115">
        <f t="shared" si="6"/>
        <v>0</v>
      </c>
      <c r="V15" s="15">
        <f t="shared" si="7"/>
        <v>0</v>
      </c>
      <c r="W15" s="4"/>
      <c r="X15" s="149">
        <v>150</v>
      </c>
      <c r="Y15" s="150">
        <v>140</v>
      </c>
      <c r="Z15" s="148">
        <f t="shared" si="8"/>
        <v>140</v>
      </c>
      <c r="AA15" s="4"/>
      <c r="AB15" s="4"/>
      <c r="AC15" s="4"/>
      <c r="AD15" s="4"/>
      <c r="AE15" s="4"/>
    </row>
    <row r="16" spans="1:31" ht="15.5" x14ac:dyDescent="0.35">
      <c r="A16" s="213">
        <v>63</v>
      </c>
      <c r="B16" s="214" t="s">
        <v>216</v>
      </c>
      <c r="C16" s="214" t="s">
        <v>220</v>
      </c>
      <c r="D16" s="251"/>
      <c r="E16" s="214" t="s">
        <v>163</v>
      </c>
      <c r="F16" s="63">
        <v>95.5</v>
      </c>
      <c r="G16" s="63">
        <v>95.5</v>
      </c>
      <c r="H16" s="135">
        <f t="shared" si="0"/>
        <v>0.63666666666666671</v>
      </c>
      <c r="I16" s="135">
        <f t="shared" si="0"/>
        <v>0.63666666666666671</v>
      </c>
      <c r="J16" s="296">
        <f t="shared" si="1"/>
        <v>36.299999999999997</v>
      </c>
      <c r="K16" s="4"/>
      <c r="L16" s="136"/>
      <c r="M16" s="64">
        <v>0</v>
      </c>
      <c r="N16" s="144" t="str">
        <f t="shared" si="2"/>
        <v>time</v>
      </c>
      <c r="O16" s="63" t="s">
        <v>326</v>
      </c>
      <c r="Q16" s="102">
        <f t="shared" si="4"/>
        <v>0</v>
      </c>
      <c r="R16" s="15"/>
      <c r="S16" s="4"/>
      <c r="T16" s="37" t="str">
        <f t="shared" si="5"/>
        <v>-</v>
      </c>
      <c r="U16" s="115">
        <f t="shared" si="6"/>
        <v>0.63666666666666671</v>
      </c>
      <c r="V16" s="15">
        <f t="shared" si="7"/>
        <v>0</v>
      </c>
      <c r="W16" s="4"/>
      <c r="X16" s="149">
        <v>150</v>
      </c>
      <c r="Y16" s="150">
        <v>140</v>
      </c>
      <c r="Z16" s="148">
        <f t="shared" si="8"/>
        <v>140</v>
      </c>
      <c r="AA16" s="4"/>
      <c r="AB16" s="4"/>
      <c r="AC16" s="4"/>
      <c r="AD16" s="4"/>
      <c r="AE16" s="4"/>
    </row>
    <row r="17" spans="1:31" s="301" customFormat="1" ht="15.5" x14ac:dyDescent="0.35">
      <c r="A17" s="291">
        <v>60</v>
      </c>
      <c r="B17" s="292" t="s">
        <v>324</v>
      </c>
      <c r="C17" s="292" t="s">
        <v>221</v>
      </c>
      <c r="D17" s="293"/>
      <c r="E17" s="292" t="s">
        <v>164</v>
      </c>
      <c r="F17" s="294">
        <v>82.5</v>
      </c>
      <c r="G17" s="294">
        <v>82.5</v>
      </c>
      <c r="H17" s="295">
        <f t="shared" si="0"/>
        <v>0.55000000000000004</v>
      </c>
      <c r="I17" s="295">
        <f t="shared" si="0"/>
        <v>0.55000000000000004</v>
      </c>
      <c r="J17" s="296">
        <f t="shared" si="1"/>
        <v>45</v>
      </c>
      <c r="K17" s="297"/>
      <c r="L17" s="298"/>
      <c r="M17" s="299">
        <v>108.57</v>
      </c>
      <c r="N17" s="300">
        <f t="shared" si="2"/>
        <v>0</v>
      </c>
      <c r="O17" s="294">
        <f t="shared" si="3"/>
        <v>0</v>
      </c>
      <c r="Q17" s="302">
        <f t="shared" si="4"/>
        <v>45</v>
      </c>
      <c r="R17" s="303" t="s">
        <v>32</v>
      </c>
      <c r="S17" s="297"/>
      <c r="T17" s="303" t="str">
        <f t="shared" si="5"/>
        <v>Q</v>
      </c>
      <c r="U17" s="304">
        <f t="shared" si="6"/>
        <v>0.55000000000000004</v>
      </c>
      <c r="V17" s="303">
        <f t="shared" si="7"/>
        <v>0</v>
      </c>
      <c r="W17" s="297"/>
      <c r="X17" s="149">
        <v>150</v>
      </c>
      <c r="Y17" s="150">
        <v>140</v>
      </c>
      <c r="Z17" s="305">
        <f t="shared" si="8"/>
        <v>31.430000000000007</v>
      </c>
      <c r="AA17" s="297"/>
      <c r="AB17" s="297"/>
      <c r="AC17" s="297"/>
      <c r="AD17" s="297"/>
      <c r="AE17" s="297"/>
    </row>
    <row r="18" spans="1:31" ht="15.5" x14ac:dyDescent="0.35">
      <c r="A18" s="213">
        <v>64</v>
      </c>
      <c r="B18" s="214" t="s">
        <v>217</v>
      </c>
      <c r="C18" s="214" t="s">
        <v>222</v>
      </c>
      <c r="D18" s="251"/>
      <c r="E18" s="214" t="s">
        <v>164</v>
      </c>
      <c r="F18" s="63">
        <v>93</v>
      </c>
      <c r="G18" s="63">
        <v>93</v>
      </c>
      <c r="H18" s="135">
        <f t="shared" si="0"/>
        <v>0.62</v>
      </c>
      <c r="I18" s="135">
        <f t="shared" si="0"/>
        <v>0.62</v>
      </c>
      <c r="J18" s="296">
        <f t="shared" si="1"/>
        <v>38</v>
      </c>
      <c r="K18" s="4"/>
      <c r="L18" s="136"/>
      <c r="M18" s="64">
        <v>78.680000000000007</v>
      </c>
      <c r="N18" s="144">
        <f t="shared" si="2"/>
        <v>0</v>
      </c>
      <c r="O18" s="63">
        <f t="shared" si="3"/>
        <v>0</v>
      </c>
      <c r="Q18" s="102">
        <f t="shared" si="4"/>
        <v>38</v>
      </c>
      <c r="R18" s="15">
        <v>2</v>
      </c>
      <c r="S18" s="4"/>
      <c r="T18" s="37" t="str">
        <f t="shared" si="5"/>
        <v>Q</v>
      </c>
      <c r="U18" s="115">
        <f t="shared" si="6"/>
        <v>0.62</v>
      </c>
      <c r="V18" s="15">
        <f t="shared" si="7"/>
        <v>9</v>
      </c>
      <c r="W18" s="4"/>
      <c r="X18" s="149">
        <v>150</v>
      </c>
      <c r="Y18" s="150">
        <v>140</v>
      </c>
      <c r="Z18" s="148">
        <f t="shared" si="8"/>
        <v>61.319999999999993</v>
      </c>
      <c r="AA18" s="4"/>
      <c r="AB18" s="4"/>
      <c r="AC18" s="4"/>
      <c r="AD18" s="4"/>
      <c r="AE18" s="4"/>
    </row>
    <row r="19" spans="1:31" s="224" customFormat="1" ht="15.5" x14ac:dyDescent="0.35">
      <c r="A19" s="327">
        <v>104</v>
      </c>
      <c r="B19" s="328" t="s">
        <v>329</v>
      </c>
      <c r="C19" s="328" t="s">
        <v>285</v>
      </c>
      <c r="D19" s="330"/>
      <c r="E19" s="328" t="s">
        <v>141</v>
      </c>
      <c r="F19" s="63">
        <v>91.5</v>
      </c>
      <c r="G19" s="63">
        <v>91.5</v>
      </c>
      <c r="H19" s="135">
        <f t="shared" si="0"/>
        <v>0.61</v>
      </c>
      <c r="I19" s="135">
        <f t="shared" si="0"/>
        <v>0.61</v>
      </c>
      <c r="J19" s="296">
        <f t="shared" si="1"/>
        <v>39</v>
      </c>
      <c r="K19" s="331"/>
      <c r="L19" s="136">
        <v>4</v>
      </c>
      <c r="M19" s="332">
        <v>79.16</v>
      </c>
      <c r="N19" s="144">
        <f t="shared" si="2"/>
        <v>0</v>
      </c>
      <c r="O19" s="63">
        <f t="shared" si="3"/>
        <v>4</v>
      </c>
      <c r="Q19" s="102">
        <f t="shared" si="4"/>
        <v>43</v>
      </c>
      <c r="R19" s="15">
        <v>3</v>
      </c>
      <c r="S19" s="331"/>
      <c r="T19" s="15" t="str">
        <f t="shared" si="5"/>
        <v>Q</v>
      </c>
      <c r="U19" s="115">
        <f t="shared" si="6"/>
        <v>0.61</v>
      </c>
      <c r="V19" s="15">
        <f t="shared" si="7"/>
        <v>8</v>
      </c>
      <c r="W19" s="331"/>
      <c r="X19" s="333">
        <v>150</v>
      </c>
      <c r="Y19" s="147">
        <v>140</v>
      </c>
      <c r="Z19" s="148">
        <f t="shared" si="8"/>
        <v>60.84</v>
      </c>
      <c r="AA19" s="331"/>
      <c r="AB19" s="331"/>
      <c r="AC19" s="331"/>
      <c r="AD19" s="331"/>
      <c r="AE19" s="331"/>
    </row>
  </sheetData>
  <mergeCells count="8">
    <mergeCell ref="Q9:R9"/>
    <mergeCell ref="B1:M2"/>
    <mergeCell ref="N1:T2"/>
    <mergeCell ref="Q6:R6"/>
    <mergeCell ref="F7:J7"/>
    <mergeCell ref="L7:O7"/>
    <mergeCell ref="Q7:R7"/>
    <mergeCell ref="T7:T8"/>
  </mergeCells>
  <conditionalFormatting sqref="H10:Z10 H11:I18 K11:Z18 J11:J19">
    <cfRule type="cellIs" dxfId="40" priority="8" operator="equal">
      <formula>0</formula>
    </cfRule>
  </conditionalFormatting>
  <conditionalFormatting sqref="L10:O18 Q10:R18">
    <cfRule type="cellIs" dxfId="39" priority="10" operator="equal">
      <formula>0</formula>
    </cfRule>
  </conditionalFormatting>
  <conditionalFormatting sqref="T7:T8 T10:T18">
    <cfRule type="cellIs" dxfId="38" priority="18" operator="equal">
      <formula>"Q"</formula>
    </cfRule>
  </conditionalFormatting>
  <conditionalFormatting sqref="T9:V9">
    <cfRule type="cellIs" dxfId="37" priority="15" operator="equal">
      <formula>"Q"</formula>
    </cfRule>
  </conditionalFormatting>
  <conditionalFormatting sqref="U8 U10:U18">
    <cfRule type="cellIs" dxfId="36" priority="16" operator="equal">
      <formula>"???"</formula>
    </cfRule>
    <cfRule type="cellIs" dxfId="35" priority="17" operator="greaterThanOrEqual">
      <formula>0.5</formula>
    </cfRule>
  </conditionalFormatting>
  <conditionalFormatting sqref="H19:I19 K19:Z19">
    <cfRule type="cellIs" dxfId="34" priority="1" operator="equal">
      <formula>0</formula>
    </cfRule>
  </conditionalFormatting>
  <conditionalFormatting sqref="L19:O19">
    <cfRule type="cellIs" dxfId="33" priority="3" operator="equal">
      <formula>0</formula>
    </cfRule>
  </conditionalFormatting>
  <conditionalFormatting sqref="N19:O19">
    <cfRule type="cellIs" dxfId="32" priority="2" operator="equal">
      <formula>0</formula>
    </cfRule>
  </conditionalFormatting>
  <conditionalFormatting sqref="Q19:R19">
    <cfRule type="cellIs" dxfId="31" priority="4" operator="equal">
      <formula>0</formula>
    </cfRule>
  </conditionalFormatting>
  <conditionalFormatting sqref="T19">
    <cfRule type="cellIs" dxfId="30" priority="5" operator="equal">
      <formula>"Q"</formula>
    </cfRule>
  </conditionalFormatting>
  <conditionalFormatting sqref="U19">
    <cfRule type="cellIs" dxfId="29" priority="6" operator="equal">
      <formula>"???"</formula>
    </cfRule>
    <cfRule type="cellIs" dxfId="28" priority="7" operator="greaterThanOrEqual">
      <formula>0.5</formula>
    </cfRule>
  </conditionalFormatting>
  <pageMargins left="0.7" right="0.7" top="0.75" bottom="0.75" header="0.3" footer="0.3"/>
  <pageSetup paperSize="9" scale="69" fitToHeight="0" orientation="landscape"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EE61B-DDB5-47FA-B109-06766A50CA1B}">
  <sheetPr>
    <pageSetUpPr fitToPage="1"/>
  </sheetPr>
  <dimension ref="A1:AE17"/>
  <sheetViews>
    <sheetView topLeftCell="A4" workbookViewId="0">
      <selection activeCell="F21" sqref="F21"/>
    </sheetView>
  </sheetViews>
  <sheetFormatPr defaultRowHeight="12.5" x14ac:dyDescent="0.25"/>
  <cols>
    <col min="1" max="1" width="7.179687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298</v>
      </c>
      <c r="C9" s="131"/>
      <c r="D9" s="132"/>
      <c r="E9" s="131"/>
      <c r="F9" s="131"/>
      <c r="G9" s="133"/>
      <c r="H9" s="133"/>
      <c r="I9" s="133"/>
      <c r="J9" s="134"/>
      <c r="L9" s="131"/>
      <c r="M9" s="134"/>
      <c r="N9" s="133"/>
      <c r="O9" s="133"/>
      <c r="Q9" s="442"/>
      <c r="R9" s="443"/>
      <c r="T9" s="49"/>
      <c r="U9" s="49"/>
      <c r="V9" s="49"/>
      <c r="X9" s="146"/>
      <c r="Y9" s="147"/>
      <c r="Z9" s="148"/>
    </row>
    <row r="10" spans="1:31" ht="15.5" x14ac:dyDescent="0.35">
      <c r="A10" s="212">
        <v>33</v>
      </c>
      <c r="B10" s="214" t="s">
        <v>289</v>
      </c>
      <c r="C10" s="214" t="s">
        <v>290</v>
      </c>
      <c r="D10" s="251"/>
      <c r="E10" s="214" t="s">
        <v>237</v>
      </c>
      <c r="F10" s="63">
        <v>85</v>
      </c>
      <c r="G10" s="63">
        <v>85</v>
      </c>
      <c r="H10" s="135">
        <f t="shared" ref="H10:I17" si="0">IFERROR(IF(F10=0,0,(F10/$X10)),0)</f>
        <v>0.56666666666666665</v>
      </c>
      <c r="I10" s="135">
        <f t="shared" si="0"/>
        <v>0.56666666666666665</v>
      </c>
      <c r="J10" s="101">
        <f>IF(X10=0,"test",IF(F10=0,0,ROUND(((1-(AVERAGE(H10:I10)))*1)*100,1)))</f>
        <v>43.3</v>
      </c>
      <c r="K10" s="4"/>
      <c r="L10" s="136"/>
      <c r="M10" s="64">
        <v>54.51</v>
      </c>
      <c r="N10" s="144">
        <f>IF(AND(M10&gt;0,Y10&gt;0),IF(M10&lt;=Y10,0,ROUNDUP((ABS(Z10)),0)*0.4),"time")</f>
        <v>0</v>
      </c>
      <c r="O10" s="63">
        <f>IF(N10="time",0,N10+L10)</f>
        <v>0</v>
      </c>
      <c r="Q10" s="102">
        <f>IFERROR(IF(N10="time",0,J10+O10),"SJ")</f>
        <v>43.3</v>
      </c>
      <c r="R10" s="15">
        <v>3</v>
      </c>
      <c r="S10" s="4"/>
      <c r="T10" s="37" t="str">
        <f>IF(M10=0,"-",IF(AND((AVERAGE(F10:G10)/X10)&gt;=0.5,O10&lt;=4),"Q","-"))</f>
        <v>Q</v>
      </c>
      <c r="U10" s="115">
        <f>IF(F10=0,0,(IF(X10=0,"???",((AVERAGE(F10:G10))/X10))))</f>
        <v>0.56666666666666665</v>
      </c>
      <c r="V10" s="15">
        <f>IF(R10=0,,IF(R10&gt;10,,11-(R10)))</f>
        <v>8</v>
      </c>
      <c r="W10" s="4"/>
      <c r="X10" s="149">
        <v>150</v>
      </c>
      <c r="Y10" s="150">
        <v>80</v>
      </c>
      <c r="Z10" s="148">
        <f>IF((M10-Y10)=0,0,ABS(M10-Y10))</f>
        <v>25.490000000000002</v>
      </c>
      <c r="AA10" s="4"/>
      <c r="AB10" s="4"/>
      <c r="AC10" s="4"/>
      <c r="AD10" s="4"/>
      <c r="AE10" s="4"/>
    </row>
    <row r="11" spans="1:31" ht="15.5" x14ac:dyDescent="0.35">
      <c r="A11" s="212">
        <v>74</v>
      </c>
      <c r="B11" s="214" t="s">
        <v>225</v>
      </c>
      <c r="C11" s="214" t="s">
        <v>231</v>
      </c>
      <c r="D11" s="251"/>
      <c r="E11" s="214" t="s">
        <v>236</v>
      </c>
      <c r="F11" s="63">
        <v>73.5</v>
      </c>
      <c r="G11" s="63">
        <v>73.5</v>
      </c>
      <c r="H11" s="135">
        <f t="shared" si="0"/>
        <v>0.49</v>
      </c>
      <c r="I11" s="135">
        <f t="shared" si="0"/>
        <v>0.49</v>
      </c>
      <c r="J11" s="101">
        <f t="shared" ref="J11:J17" si="1">IF(X11=0,"test",IF(F11=0,0,ROUND(((1-(AVERAGE(H11:I11)))*1)*100,1)))</f>
        <v>51</v>
      </c>
      <c r="K11" s="4"/>
      <c r="L11" s="136"/>
      <c r="M11" s="64">
        <v>52.54</v>
      </c>
      <c r="N11" s="144">
        <f t="shared" ref="N11:N17" si="2">IF(AND(M11&gt;0,Y11&gt;0),IF(M11&lt;=Y11,0,ROUNDUP((ABS(Z11)),0)*0.4),"time")</f>
        <v>0</v>
      </c>
      <c r="O11" s="63">
        <f t="shared" ref="O11:O17" si="3">IF(N11="time",0,N11+L11)</f>
        <v>0</v>
      </c>
      <c r="Q11" s="102">
        <f t="shared" ref="Q11:Q17" si="4">IFERROR(IF(N11="time",0,J11+O11),"SJ")</f>
        <v>51</v>
      </c>
      <c r="R11" s="15">
        <v>5</v>
      </c>
      <c r="S11" s="4"/>
      <c r="T11" s="37" t="str">
        <f t="shared" ref="T11:T17" si="5">IF(M11=0,"-",IF(AND((AVERAGE(F11:G11)/X11)&gt;=0.5,O11&lt;=4),"Q","-"))</f>
        <v>-</v>
      </c>
      <c r="U11" s="115">
        <f t="shared" ref="U11:U17" si="6">IF(F11=0,0,(IF(X11=0,"???",((AVERAGE(F11:G11))/X11))))</f>
        <v>0.49</v>
      </c>
      <c r="V11" s="15">
        <f t="shared" ref="V11:V17" si="7">IF(R11=0,,IF(R11&gt;10,,11-(R11)))</f>
        <v>6</v>
      </c>
      <c r="W11" s="4"/>
      <c r="X11" s="149">
        <v>150</v>
      </c>
      <c r="Y11" s="150">
        <v>80</v>
      </c>
      <c r="Z11" s="148">
        <f t="shared" ref="Z11:Z17" si="8">IF((M11-Y11)=0,0,ABS(M11-Y11))</f>
        <v>27.46</v>
      </c>
      <c r="AA11" s="4"/>
      <c r="AB11" s="4"/>
      <c r="AC11" s="4"/>
      <c r="AD11" s="4"/>
      <c r="AE11" s="4"/>
    </row>
    <row r="12" spans="1:31" ht="15.5" x14ac:dyDescent="0.35">
      <c r="A12" s="212">
        <v>73</v>
      </c>
      <c r="B12" s="214" t="s">
        <v>226</v>
      </c>
      <c r="C12" s="214" t="s">
        <v>232</v>
      </c>
      <c r="D12" s="251"/>
      <c r="E12" s="214" t="s">
        <v>237</v>
      </c>
      <c r="F12" s="63">
        <v>88.5</v>
      </c>
      <c r="G12" s="63">
        <v>88.5</v>
      </c>
      <c r="H12" s="135">
        <f t="shared" si="0"/>
        <v>0.59</v>
      </c>
      <c r="I12" s="135">
        <f t="shared" si="0"/>
        <v>0.59</v>
      </c>
      <c r="J12" s="101">
        <f t="shared" si="1"/>
        <v>41</v>
      </c>
      <c r="K12" s="4"/>
      <c r="L12" s="136"/>
      <c r="M12" s="64">
        <v>0</v>
      </c>
      <c r="N12" s="144" t="str">
        <f t="shared" si="2"/>
        <v>time</v>
      </c>
      <c r="O12" s="63">
        <f t="shared" si="3"/>
        <v>0</v>
      </c>
      <c r="Q12" s="102">
        <f t="shared" si="4"/>
        <v>0</v>
      </c>
      <c r="R12" s="15"/>
      <c r="S12" s="4"/>
      <c r="T12" s="37" t="str">
        <f t="shared" si="5"/>
        <v>-</v>
      </c>
      <c r="U12" s="115">
        <f t="shared" si="6"/>
        <v>0.59</v>
      </c>
      <c r="V12" s="15">
        <f t="shared" si="7"/>
        <v>0</v>
      </c>
      <c r="W12" s="4"/>
      <c r="X12" s="149">
        <v>150</v>
      </c>
      <c r="Y12" s="150">
        <v>80</v>
      </c>
      <c r="Z12" s="148">
        <f t="shared" si="8"/>
        <v>80</v>
      </c>
      <c r="AA12" s="4"/>
      <c r="AB12" s="4"/>
      <c r="AC12" s="4"/>
      <c r="AD12" s="4"/>
      <c r="AE12" s="4"/>
    </row>
    <row r="13" spans="1:31" ht="15.5" x14ac:dyDescent="0.35">
      <c r="A13" s="212">
        <v>71</v>
      </c>
      <c r="B13" s="214" t="s">
        <v>228</v>
      </c>
      <c r="C13" s="214" t="s">
        <v>234</v>
      </c>
      <c r="D13" s="251"/>
      <c r="E13" s="214" t="s">
        <v>188</v>
      </c>
      <c r="F13" s="63">
        <v>86.5</v>
      </c>
      <c r="G13" s="63">
        <v>86.5</v>
      </c>
      <c r="H13" s="135">
        <f t="shared" si="0"/>
        <v>0.57666666666666666</v>
      </c>
      <c r="I13" s="135">
        <f t="shared" si="0"/>
        <v>0.57666666666666666</v>
      </c>
      <c r="J13" s="101">
        <f t="shared" si="1"/>
        <v>42.3</v>
      </c>
      <c r="K13" s="4"/>
      <c r="L13" s="136" t="s">
        <v>326</v>
      </c>
      <c r="M13" s="64"/>
      <c r="N13" s="144" t="str">
        <f t="shared" si="2"/>
        <v>time</v>
      </c>
      <c r="O13" s="63" t="s">
        <v>326</v>
      </c>
      <c r="Q13" s="102">
        <f t="shared" si="4"/>
        <v>0</v>
      </c>
      <c r="R13" s="15"/>
      <c r="S13" s="4"/>
      <c r="T13" s="37" t="str">
        <f t="shared" si="5"/>
        <v>-</v>
      </c>
      <c r="U13" s="115">
        <f t="shared" si="6"/>
        <v>0.57666666666666666</v>
      </c>
      <c r="V13" s="15">
        <f t="shared" si="7"/>
        <v>0</v>
      </c>
      <c r="W13" s="4"/>
      <c r="X13" s="149">
        <v>150</v>
      </c>
      <c r="Y13" s="150">
        <v>80</v>
      </c>
      <c r="Z13" s="148">
        <f t="shared" si="8"/>
        <v>80</v>
      </c>
      <c r="AA13" s="4"/>
      <c r="AB13" s="4"/>
      <c r="AC13" s="4"/>
      <c r="AD13" s="4"/>
      <c r="AE13" s="4"/>
    </row>
    <row r="14" spans="1:31" ht="15.5" x14ac:dyDescent="0.35">
      <c r="A14" s="212">
        <v>75</v>
      </c>
      <c r="B14" s="214" t="s">
        <v>229</v>
      </c>
      <c r="C14" s="214" t="s">
        <v>235</v>
      </c>
      <c r="D14" s="251"/>
      <c r="E14" s="214" t="s">
        <v>165</v>
      </c>
      <c r="F14" s="63">
        <v>95</v>
      </c>
      <c r="G14" s="63">
        <v>95</v>
      </c>
      <c r="H14" s="135">
        <f t="shared" si="0"/>
        <v>0.6333333333333333</v>
      </c>
      <c r="I14" s="135">
        <f t="shared" si="0"/>
        <v>0.6333333333333333</v>
      </c>
      <c r="J14" s="101">
        <f t="shared" si="1"/>
        <v>36.700000000000003</v>
      </c>
      <c r="K14" s="4"/>
      <c r="L14" s="136"/>
      <c r="M14" s="64">
        <v>49.14</v>
      </c>
      <c r="N14" s="144"/>
      <c r="O14" s="63">
        <f t="shared" si="3"/>
        <v>0</v>
      </c>
      <c r="Q14" s="102">
        <f t="shared" si="4"/>
        <v>36.700000000000003</v>
      </c>
      <c r="R14" s="15">
        <v>1</v>
      </c>
      <c r="S14" s="4"/>
      <c r="T14" s="37" t="str">
        <f t="shared" si="5"/>
        <v>Q</v>
      </c>
      <c r="U14" s="115">
        <f t="shared" si="6"/>
        <v>0.6333333333333333</v>
      </c>
      <c r="V14" s="15">
        <f t="shared" si="7"/>
        <v>10</v>
      </c>
      <c r="W14" s="4"/>
      <c r="X14" s="149">
        <v>150</v>
      </c>
      <c r="Y14" s="150">
        <v>80</v>
      </c>
      <c r="Z14" s="148">
        <f t="shared" si="8"/>
        <v>30.86</v>
      </c>
      <c r="AA14" s="4"/>
      <c r="AB14" s="4"/>
      <c r="AC14" s="4"/>
      <c r="AD14" s="4"/>
      <c r="AE14" s="4"/>
    </row>
    <row r="15" spans="1:31" ht="15.5" x14ac:dyDescent="0.35">
      <c r="A15" s="212">
        <v>106</v>
      </c>
      <c r="B15" s="214" t="s">
        <v>291</v>
      </c>
      <c r="C15" s="214" t="s">
        <v>292</v>
      </c>
      <c r="D15" s="251"/>
      <c r="E15" s="214" t="s">
        <v>161</v>
      </c>
      <c r="F15" s="63">
        <v>83</v>
      </c>
      <c r="G15" s="63">
        <v>83</v>
      </c>
      <c r="H15" s="135">
        <f t="shared" si="0"/>
        <v>0.55333333333333334</v>
      </c>
      <c r="I15" s="135">
        <f t="shared" si="0"/>
        <v>0.55333333333333334</v>
      </c>
      <c r="J15" s="101">
        <f t="shared" si="1"/>
        <v>44.7</v>
      </c>
      <c r="K15" s="4"/>
      <c r="L15" s="136">
        <v>4</v>
      </c>
      <c r="M15" s="64">
        <v>75.88</v>
      </c>
      <c r="N15" s="144">
        <f t="shared" si="2"/>
        <v>0</v>
      </c>
      <c r="O15" s="63">
        <f t="shared" si="3"/>
        <v>4</v>
      </c>
      <c r="Q15" s="102">
        <f t="shared" si="4"/>
        <v>48.7</v>
      </c>
      <c r="R15" s="15">
        <v>4</v>
      </c>
      <c r="S15" s="4"/>
      <c r="T15" s="37" t="str">
        <f t="shared" si="5"/>
        <v>Q</v>
      </c>
      <c r="U15" s="115">
        <f t="shared" si="6"/>
        <v>0.55333333333333334</v>
      </c>
      <c r="V15" s="15">
        <f t="shared" si="7"/>
        <v>7</v>
      </c>
      <c r="W15" s="4"/>
      <c r="X15" s="149">
        <v>150</v>
      </c>
      <c r="Y15" s="150">
        <v>80</v>
      </c>
      <c r="Z15" s="148">
        <f t="shared" si="8"/>
        <v>4.1200000000000045</v>
      </c>
      <c r="AA15" s="4"/>
      <c r="AB15" s="4"/>
      <c r="AC15" s="4"/>
      <c r="AD15" s="4"/>
      <c r="AE15" s="4"/>
    </row>
    <row r="16" spans="1:31" ht="15.5" x14ac:dyDescent="0.35">
      <c r="A16" s="212">
        <v>105</v>
      </c>
      <c r="B16" s="214" t="s">
        <v>293</v>
      </c>
      <c r="C16" s="214" t="s">
        <v>294</v>
      </c>
      <c r="D16" s="251"/>
      <c r="E16" s="214" t="s">
        <v>161</v>
      </c>
      <c r="F16" s="63"/>
      <c r="G16" s="63"/>
      <c r="H16" s="135">
        <f t="shared" si="0"/>
        <v>0</v>
      </c>
      <c r="I16" s="135">
        <f t="shared" si="0"/>
        <v>0</v>
      </c>
      <c r="J16" s="101">
        <f t="shared" si="1"/>
        <v>0</v>
      </c>
      <c r="K16" s="4"/>
      <c r="L16" s="136"/>
      <c r="M16" s="64">
        <v>0</v>
      </c>
      <c r="N16" s="144" t="str">
        <f t="shared" si="2"/>
        <v>time</v>
      </c>
      <c r="O16" s="63">
        <f t="shared" si="3"/>
        <v>0</v>
      </c>
      <c r="Q16" s="102">
        <f t="shared" si="4"/>
        <v>0</v>
      </c>
      <c r="R16" s="15"/>
      <c r="S16" s="4"/>
      <c r="T16" s="37" t="str">
        <f t="shared" si="5"/>
        <v>-</v>
      </c>
      <c r="U16" s="115">
        <f t="shared" si="6"/>
        <v>0</v>
      </c>
      <c r="V16" s="15">
        <f t="shared" si="7"/>
        <v>0</v>
      </c>
      <c r="W16" s="4"/>
      <c r="X16" s="149">
        <v>150</v>
      </c>
      <c r="Y16" s="150">
        <v>80</v>
      </c>
      <c r="Z16" s="148">
        <f t="shared" si="8"/>
        <v>80</v>
      </c>
      <c r="AA16" s="4"/>
      <c r="AB16" s="4"/>
      <c r="AC16" s="4"/>
      <c r="AD16" s="4"/>
      <c r="AE16" s="4"/>
    </row>
    <row r="17" spans="1:31" s="275" customFormat="1" ht="15.5" x14ac:dyDescent="0.35">
      <c r="A17" s="290">
        <v>107</v>
      </c>
      <c r="B17" s="226" t="s">
        <v>295</v>
      </c>
      <c r="C17" s="226" t="s">
        <v>296</v>
      </c>
      <c r="D17" s="286"/>
      <c r="E17" s="226" t="s">
        <v>297</v>
      </c>
      <c r="F17" s="271">
        <v>90.5</v>
      </c>
      <c r="G17" s="271">
        <v>90.5</v>
      </c>
      <c r="H17" s="272">
        <f t="shared" si="0"/>
        <v>0.60333333333333339</v>
      </c>
      <c r="I17" s="272">
        <f t="shared" si="0"/>
        <v>0.60333333333333339</v>
      </c>
      <c r="J17" s="271">
        <f t="shared" si="1"/>
        <v>39.700000000000003</v>
      </c>
      <c r="K17" s="233"/>
      <c r="L17" s="273"/>
      <c r="M17" s="274">
        <v>56.98</v>
      </c>
      <c r="N17" s="271">
        <f t="shared" si="2"/>
        <v>0</v>
      </c>
      <c r="O17" s="271">
        <f t="shared" si="3"/>
        <v>0</v>
      </c>
      <c r="Q17" s="276">
        <f t="shared" si="4"/>
        <v>39.700000000000003</v>
      </c>
      <c r="R17" s="277">
        <v>2</v>
      </c>
      <c r="S17" s="233"/>
      <c r="T17" s="278" t="str">
        <f t="shared" si="5"/>
        <v>Q</v>
      </c>
      <c r="U17" s="279">
        <f t="shared" si="6"/>
        <v>0.60333333333333339</v>
      </c>
      <c r="V17" s="277">
        <f t="shared" si="7"/>
        <v>9</v>
      </c>
      <c r="W17" s="233"/>
      <c r="X17" s="280">
        <v>150</v>
      </c>
      <c r="Y17" s="281">
        <v>80</v>
      </c>
      <c r="Z17" s="282">
        <f t="shared" si="8"/>
        <v>23.020000000000003</v>
      </c>
      <c r="AA17" s="233"/>
      <c r="AB17" s="233"/>
      <c r="AC17" s="233"/>
      <c r="AD17" s="233"/>
      <c r="AE17" s="233"/>
    </row>
  </sheetData>
  <sortState xmlns:xlrd2="http://schemas.microsoft.com/office/spreadsheetml/2017/richdata2" ref="A10:E14">
    <sortCondition sortBy="icon" ref="A10:A14"/>
  </sortState>
  <mergeCells count="8">
    <mergeCell ref="Q9:R9"/>
    <mergeCell ref="B1:M2"/>
    <mergeCell ref="N1:T2"/>
    <mergeCell ref="Q6:R6"/>
    <mergeCell ref="F7:J7"/>
    <mergeCell ref="L7:O7"/>
    <mergeCell ref="Q7:R7"/>
    <mergeCell ref="T7:T8"/>
  </mergeCells>
  <conditionalFormatting sqref="H10:Z17">
    <cfRule type="cellIs" dxfId="27" priority="8" operator="equal">
      <formula>0</formula>
    </cfRule>
  </conditionalFormatting>
  <conditionalFormatting sqref="L10:O17 Q10:R17">
    <cfRule type="cellIs" dxfId="26" priority="10" operator="equal">
      <formula>0</formula>
    </cfRule>
  </conditionalFormatting>
  <conditionalFormatting sqref="T10:T17 T7:T8">
    <cfRule type="cellIs" dxfId="25" priority="18" operator="equal">
      <formula>"Q"</formula>
    </cfRule>
  </conditionalFormatting>
  <conditionalFormatting sqref="T9:V9">
    <cfRule type="cellIs" dxfId="24" priority="15" operator="equal">
      <formula>"Q"</formula>
    </cfRule>
  </conditionalFormatting>
  <conditionalFormatting sqref="U8 U10:U17">
    <cfRule type="cellIs" dxfId="23" priority="17" operator="greaterThanOrEqual">
      <formula>0.5</formula>
    </cfRule>
  </conditionalFormatting>
  <conditionalFormatting sqref="U10:U17 U8">
    <cfRule type="cellIs" dxfId="22" priority="16" operator="equal">
      <formula>"???"</formula>
    </cfRule>
  </conditionalFormatting>
  <pageMargins left="0.7" right="0.7" top="0.75" bottom="0.75" header="0.3" footer="0.3"/>
  <pageSetup paperSize="9" scale="69" fitToHeight="0" orientation="landscape"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D9BA0-A316-4214-93B6-B5DB393B58F2}">
  <sheetPr>
    <pageSetUpPr fitToPage="1"/>
  </sheetPr>
  <dimension ref="A1:AE21"/>
  <sheetViews>
    <sheetView workbookViewId="0">
      <selection activeCell="A5" sqref="A5:R11"/>
    </sheetView>
  </sheetViews>
  <sheetFormatPr defaultRowHeight="12.5" x14ac:dyDescent="0.25"/>
  <cols>
    <col min="1" max="1" width="7.1796875" customWidth="1"/>
    <col min="2" max="2" width="24.1796875" customWidth="1"/>
    <col min="3" max="3" width="29.1796875" customWidth="1"/>
    <col min="5" max="5" width="20.7265625" customWidth="1"/>
    <col min="6" max="7" width="9.453125" customWidth="1"/>
    <col min="8" max="9" width="10.1796875" customWidth="1"/>
    <col min="10" max="10" width="9.81640625" customWidth="1"/>
    <col min="11" max="11" width="2" customWidth="1"/>
    <col min="12" max="12" width="7.54296875" customWidth="1"/>
    <col min="13" max="13" width="8.26953125" customWidth="1"/>
    <col min="14" max="14" width="6.81640625" customWidth="1"/>
    <col min="15" max="15" width="7.1796875" customWidth="1"/>
    <col min="16" max="16" width="2" customWidth="1"/>
    <col min="17" max="17" width="11.1796875" customWidth="1"/>
    <col min="18" max="18" width="7.7265625" customWidth="1"/>
    <col min="19" max="19" width="1.453125" customWidth="1"/>
    <col min="20" max="20" width="6.7265625" customWidth="1"/>
    <col min="21" max="21" width="7.81640625" customWidth="1"/>
    <col min="22" max="22" width="8" customWidth="1"/>
    <col min="23" max="23" width="1.81640625" customWidth="1"/>
    <col min="24" max="24" width="8.453125" customWidth="1"/>
    <col min="25" max="25" width="10.54296875" customWidth="1"/>
    <col min="26" max="26" width="10" customWidth="1"/>
    <col min="27" max="27" width="16.7265625" customWidth="1"/>
  </cols>
  <sheetData>
    <row r="1" spans="1:31" s="4" customFormat="1" ht="21.65" customHeight="1" x14ac:dyDescent="0.25">
      <c r="A1" s="155"/>
      <c r="B1" s="439" t="s">
        <v>108</v>
      </c>
      <c r="C1" s="439"/>
      <c r="D1" s="439"/>
      <c r="E1" s="439"/>
      <c r="F1" s="439"/>
      <c r="G1" s="439"/>
      <c r="H1" s="439"/>
      <c r="I1" s="439"/>
      <c r="J1" s="439"/>
      <c r="K1" s="439"/>
      <c r="L1" s="439"/>
      <c r="M1" s="439"/>
      <c r="N1" s="430" t="s">
        <v>84</v>
      </c>
      <c r="O1" s="430"/>
      <c r="P1" s="430"/>
      <c r="Q1" s="430"/>
      <c r="R1" s="430"/>
      <c r="S1" s="430"/>
      <c r="T1" s="430"/>
    </row>
    <row r="2" spans="1:31" s="4" customFormat="1" ht="21.65" customHeight="1" x14ac:dyDescent="0.25">
      <c r="A2" s="155"/>
      <c r="B2" s="439"/>
      <c r="C2" s="439"/>
      <c r="D2" s="439"/>
      <c r="E2" s="439"/>
      <c r="F2" s="439"/>
      <c r="G2" s="439"/>
      <c r="H2" s="439"/>
      <c r="I2" s="439"/>
      <c r="J2" s="439"/>
      <c r="K2" s="439"/>
      <c r="L2" s="439"/>
      <c r="M2" s="439"/>
      <c r="N2" s="430"/>
      <c r="O2" s="430"/>
      <c r="P2" s="430"/>
      <c r="Q2" s="430"/>
      <c r="R2" s="430"/>
      <c r="S2" s="430"/>
      <c r="T2" s="430"/>
    </row>
    <row r="3" spans="1:31" ht="14.5" x14ac:dyDescent="0.35">
      <c r="A3" s="122"/>
    </row>
    <row r="4" spans="1:31" ht="25" x14ac:dyDescent="0.5">
      <c r="A4" s="74"/>
      <c r="C4" s="58"/>
      <c r="D4" s="59"/>
      <c r="E4" s="58"/>
      <c r="F4" s="60"/>
      <c r="J4" s="3"/>
      <c r="M4" s="123"/>
    </row>
    <row r="5" spans="1:31" ht="15.5" x14ac:dyDescent="0.35">
      <c r="A5" s="74"/>
      <c r="B5" s="2"/>
      <c r="C5" s="2"/>
      <c r="D5" s="2"/>
      <c r="E5" s="2"/>
      <c r="F5" s="2"/>
      <c r="G5" s="3"/>
      <c r="H5" s="3"/>
      <c r="I5" s="3"/>
      <c r="J5" s="3"/>
      <c r="K5" s="3"/>
      <c r="L5" s="3"/>
      <c r="M5" s="3"/>
    </row>
    <row r="6" spans="1:31" ht="15.5" x14ac:dyDescent="0.35">
      <c r="A6" s="122"/>
      <c r="D6" s="3"/>
      <c r="Q6" s="444" t="s">
        <v>57</v>
      </c>
      <c r="R6" s="445"/>
      <c r="Y6" s="3"/>
      <c r="Z6" s="3"/>
    </row>
    <row r="7" spans="1:31" ht="25" x14ac:dyDescent="0.5">
      <c r="A7" s="3"/>
      <c r="D7" s="3"/>
      <c r="F7" s="446" t="s">
        <v>86</v>
      </c>
      <c r="G7" s="447"/>
      <c r="H7" s="447"/>
      <c r="I7" s="447"/>
      <c r="J7" s="448"/>
      <c r="L7" s="449" t="s">
        <v>87</v>
      </c>
      <c r="M7" s="450"/>
      <c r="N7" s="450"/>
      <c r="O7" s="450"/>
      <c r="Q7" s="451">
        <f ca="1">NOW()</f>
        <v>45212.654339351851</v>
      </c>
      <c r="R7" s="452"/>
      <c r="T7" s="440" t="s">
        <v>7</v>
      </c>
      <c r="Y7" s="3"/>
      <c r="Z7" s="154" t="s">
        <v>78</v>
      </c>
    </row>
    <row r="8" spans="1:31" ht="39" x14ac:dyDescent="0.25">
      <c r="A8" s="124" t="s">
        <v>88</v>
      </c>
      <c r="B8" s="125" t="s">
        <v>89</v>
      </c>
      <c r="C8" s="126" t="s">
        <v>59</v>
      </c>
      <c r="D8" s="127" t="s">
        <v>90</v>
      </c>
      <c r="E8" s="126" t="s">
        <v>60</v>
      </c>
      <c r="F8" s="128" t="s">
        <v>61</v>
      </c>
      <c r="G8" s="128" t="s">
        <v>62</v>
      </c>
      <c r="H8" s="128" t="s">
        <v>91</v>
      </c>
      <c r="I8" s="128" t="s">
        <v>92</v>
      </c>
      <c r="J8" s="128" t="s">
        <v>93</v>
      </c>
      <c r="L8" s="127" t="s">
        <v>94</v>
      </c>
      <c r="M8" s="127" t="s">
        <v>95</v>
      </c>
      <c r="N8" s="127" t="s">
        <v>96</v>
      </c>
      <c r="O8" s="127" t="s">
        <v>97</v>
      </c>
      <c r="Q8" s="128" t="s">
        <v>98</v>
      </c>
      <c r="R8" s="128" t="s">
        <v>99</v>
      </c>
      <c r="T8" s="441"/>
      <c r="U8" s="119" t="s">
        <v>100</v>
      </c>
      <c r="V8" s="61" t="s">
        <v>101</v>
      </c>
      <c r="X8" s="152" t="s">
        <v>102</v>
      </c>
      <c r="Y8" s="152" t="s">
        <v>109</v>
      </c>
      <c r="Z8" s="152" t="s">
        <v>110</v>
      </c>
    </row>
    <row r="9" spans="1:31" ht="20" x14ac:dyDescent="0.25">
      <c r="A9" s="129"/>
      <c r="B9" s="130" t="s">
        <v>299</v>
      </c>
      <c r="C9" s="131"/>
      <c r="D9" s="132"/>
      <c r="E9" s="131"/>
      <c r="F9" s="131"/>
      <c r="G9" s="133"/>
      <c r="H9" s="133"/>
      <c r="I9" s="133"/>
      <c r="J9" s="134"/>
      <c r="L9" s="131"/>
      <c r="M9" s="134"/>
      <c r="N9" s="133"/>
      <c r="O9" s="133"/>
      <c r="Q9" s="442"/>
      <c r="R9" s="443"/>
      <c r="T9" s="49"/>
      <c r="U9" s="49"/>
      <c r="V9" s="49"/>
      <c r="X9" s="146"/>
      <c r="Y9" s="147"/>
      <c r="Z9" s="148"/>
    </row>
    <row r="10" spans="1:31" ht="15.5" x14ac:dyDescent="0.35">
      <c r="A10" s="213">
        <v>85</v>
      </c>
      <c r="B10" s="214" t="s">
        <v>301</v>
      </c>
      <c r="C10" s="214" t="s">
        <v>243</v>
      </c>
      <c r="D10" s="251"/>
      <c r="E10" s="214" t="s">
        <v>143</v>
      </c>
      <c r="F10" s="63">
        <v>169.5</v>
      </c>
      <c r="G10" s="63">
        <v>169.5</v>
      </c>
      <c r="H10" s="135">
        <f t="shared" ref="H10:I20" si="0">IFERROR(IF(F10=0,0,(F10/$X10)),0)</f>
        <v>0.60535714285714282</v>
      </c>
      <c r="I10" s="135">
        <f t="shared" si="0"/>
        <v>0.60535714285714282</v>
      </c>
      <c r="J10" s="101">
        <f>IF(X10=0,"test",IF(F10=0,0,ROUND(((1-(AVERAGE(H10:I10)))*1)*100,1)))</f>
        <v>39.5</v>
      </c>
      <c r="K10" s="4"/>
      <c r="L10" s="136"/>
      <c r="M10" s="64">
        <v>0</v>
      </c>
      <c r="N10" s="144" t="str">
        <f>IF(AND(M10&gt;0,Y10&gt;0),IF(M10&lt;=Y10,0,ROUNDUP((ABS(Z10)),0)*0.4),"time")</f>
        <v>time</v>
      </c>
      <c r="O10" s="63">
        <f>IF(N10="time",0,N10+L10)</f>
        <v>0</v>
      </c>
      <c r="Q10" s="102">
        <f>IFERROR(IF(N10="time",0,J10+O10),"SJ")</f>
        <v>0</v>
      </c>
      <c r="R10" s="15"/>
      <c r="S10" s="4"/>
      <c r="T10" s="37" t="str">
        <f>IF(M10=0,"-",IF(AND((AVERAGE(F10:G10)/X10)&gt;=0.5,O10&lt;=4),"Q","-"))</f>
        <v>-</v>
      </c>
      <c r="U10" s="115">
        <f>IF(F10=0,0,(IF(X10=0,"???",((AVERAGE(F10:G10))/X10))))</f>
        <v>0.60535714285714282</v>
      </c>
      <c r="V10" s="15">
        <f>IF(R10=0,,IF(R10&gt;10,,11-(R10)))</f>
        <v>0</v>
      </c>
      <c r="W10" s="4"/>
      <c r="X10" s="149">
        <v>280</v>
      </c>
      <c r="Y10" s="150">
        <v>0</v>
      </c>
      <c r="Z10" s="148">
        <f>IF((M10-Y10)=0,0,ABS(M10-Y10))</f>
        <v>0</v>
      </c>
      <c r="AA10" s="4"/>
      <c r="AB10" s="4"/>
      <c r="AC10" s="4"/>
      <c r="AD10" s="4"/>
      <c r="AE10" s="4"/>
    </row>
    <row r="11" spans="1:31" s="275" customFormat="1" ht="15.5" x14ac:dyDescent="0.35">
      <c r="A11" s="225">
        <v>110</v>
      </c>
      <c r="B11" s="226" t="s">
        <v>300</v>
      </c>
      <c r="C11" s="226" t="s">
        <v>248</v>
      </c>
      <c r="D11" s="286"/>
      <c r="E11" s="226" t="s">
        <v>251</v>
      </c>
      <c r="F11" s="271">
        <v>179</v>
      </c>
      <c r="G11" s="271">
        <v>179</v>
      </c>
      <c r="H11" s="272">
        <f t="shared" si="0"/>
        <v>0.63928571428571423</v>
      </c>
      <c r="I11" s="272">
        <f t="shared" si="0"/>
        <v>0.63928571428571423</v>
      </c>
      <c r="J11" s="271">
        <f>IF(X11=0,"test",IF(F11=0,0,ROUND(((1-(AVERAGE(H11:I11)))*1)*100,1)))</f>
        <v>36.1</v>
      </c>
      <c r="K11" s="233"/>
      <c r="L11" s="273">
        <v>0</v>
      </c>
      <c r="M11" s="274">
        <v>80.59</v>
      </c>
      <c r="N11" s="271">
        <f>IF(AND(M11&gt;0,Y11&gt;0),IF(M11&lt;=Y11,0,ROUNDUP((ABS(Z11)),0)*0.4),"time")</f>
        <v>0</v>
      </c>
      <c r="O11" s="271">
        <f t="shared" ref="O11:O20" si="1">IF(N11="time",0,N11+L11)</f>
        <v>0</v>
      </c>
      <c r="Q11" s="276">
        <f t="shared" ref="Q11:Q20" si="2">IFERROR(IF(N11="time",0,J11+O11),"SJ")</f>
        <v>36.1</v>
      </c>
      <c r="R11" s="277">
        <v>1</v>
      </c>
      <c r="S11" s="233"/>
      <c r="T11" s="278" t="str">
        <f t="shared" ref="T11:T20" si="3">IF(M11=0,"-",IF(AND((AVERAGE(F11:G11)/X11)&gt;=0.5,O11&lt;=4),"Q","-"))</f>
        <v>Q</v>
      </c>
      <c r="U11" s="279">
        <f t="shared" ref="U11:U20" si="4">IF(F11=0,0,(IF(X11=0,"???",((AVERAGE(F11:G11))/X11))))</f>
        <v>0.63928571428571423</v>
      </c>
      <c r="V11" s="277">
        <f t="shared" ref="V11:V20" si="5">IF(R11=0,,IF(R11&gt;10,,11-(R11)))</f>
        <v>10</v>
      </c>
      <c r="W11" s="233"/>
      <c r="X11" s="280">
        <v>280</v>
      </c>
      <c r="Y11" s="281">
        <v>85</v>
      </c>
      <c r="Z11" s="282">
        <f>IF((M11-Y11)=0,0,ABS(M11-Y11))</f>
        <v>4.4099999999999966</v>
      </c>
      <c r="AA11" s="233"/>
      <c r="AB11" s="233"/>
      <c r="AC11" s="233"/>
      <c r="AD11" s="233"/>
      <c r="AE11" s="233"/>
    </row>
    <row r="12" spans="1:31" ht="15.5" x14ac:dyDescent="0.25">
      <c r="A12" s="251"/>
      <c r="B12" s="251"/>
      <c r="C12" s="251"/>
      <c r="D12" s="251"/>
      <c r="E12" s="251"/>
      <c r="F12" s="63"/>
      <c r="G12" s="63"/>
      <c r="H12" s="135">
        <f t="shared" si="0"/>
        <v>0</v>
      </c>
      <c r="I12" s="135">
        <f t="shared" si="0"/>
        <v>0</v>
      </c>
      <c r="J12" s="101" t="str">
        <f t="shared" ref="J12:J20" si="6">IF(X12=0,"test",IF(F12=0,0,ROUND(((1-(AVERAGE(H12:I12)))*1.5)*100,1)))</f>
        <v>test</v>
      </c>
      <c r="K12" s="4"/>
      <c r="L12" s="136"/>
      <c r="M12" s="64">
        <v>0</v>
      </c>
      <c r="N12" s="144" t="str">
        <f t="shared" ref="N12:N20" si="7">IF(AND(M12&gt;0,Y12&gt;0),IF(M12&lt;=Y12,0,ROUNDUP((ABS(Z12)),0)*0.4),"time")</f>
        <v>time</v>
      </c>
      <c r="O12" s="63">
        <f t="shared" si="1"/>
        <v>0</v>
      </c>
      <c r="Q12" s="102">
        <f t="shared" si="2"/>
        <v>0</v>
      </c>
      <c r="R12" s="15"/>
      <c r="S12" s="4"/>
      <c r="T12" s="37" t="str">
        <f t="shared" si="3"/>
        <v>-</v>
      </c>
      <c r="U12" s="115">
        <f t="shared" si="4"/>
        <v>0</v>
      </c>
      <c r="V12" s="15">
        <f t="shared" si="5"/>
        <v>0</v>
      </c>
      <c r="W12" s="4"/>
      <c r="X12" s="149">
        <v>0</v>
      </c>
      <c r="Y12" s="150">
        <v>0</v>
      </c>
      <c r="Z12" s="148">
        <f t="shared" ref="Z12:Z20" si="8">IF((M12-Y12)=0,0,ABS(M12-Y12))</f>
        <v>0</v>
      </c>
      <c r="AA12" s="4"/>
      <c r="AB12" s="4"/>
      <c r="AC12" s="4"/>
      <c r="AD12" s="4"/>
      <c r="AE12" s="4"/>
    </row>
    <row r="13" spans="1:31" ht="18" x14ac:dyDescent="0.25">
      <c r="A13" s="239"/>
      <c r="B13" s="121"/>
      <c r="C13" s="95"/>
      <c r="D13" s="240"/>
      <c r="E13" s="94"/>
      <c r="F13" s="63"/>
      <c r="G13" s="63"/>
      <c r="H13" s="135">
        <f t="shared" si="0"/>
        <v>0</v>
      </c>
      <c r="I13" s="135">
        <f t="shared" si="0"/>
        <v>0</v>
      </c>
      <c r="J13" s="101" t="str">
        <f t="shared" si="6"/>
        <v>test</v>
      </c>
      <c r="K13" s="4"/>
      <c r="L13" s="136"/>
      <c r="M13" s="64">
        <v>0</v>
      </c>
      <c r="N13" s="144" t="str">
        <f t="shared" si="7"/>
        <v>time</v>
      </c>
      <c r="O13" s="63">
        <f t="shared" si="1"/>
        <v>0</v>
      </c>
      <c r="Q13" s="102">
        <f t="shared" si="2"/>
        <v>0</v>
      </c>
      <c r="R13" s="15"/>
      <c r="S13" s="4"/>
      <c r="T13" s="37" t="str">
        <f t="shared" si="3"/>
        <v>-</v>
      </c>
      <c r="U13" s="115">
        <f t="shared" si="4"/>
        <v>0</v>
      </c>
      <c r="V13" s="15">
        <f t="shared" si="5"/>
        <v>0</v>
      </c>
      <c r="W13" s="4"/>
      <c r="X13" s="149">
        <v>0</v>
      </c>
      <c r="Y13" s="150">
        <v>0</v>
      </c>
      <c r="Z13" s="148">
        <f t="shared" si="8"/>
        <v>0</v>
      </c>
      <c r="AA13" s="4"/>
      <c r="AB13" s="4"/>
      <c r="AC13" s="4"/>
      <c r="AD13" s="4"/>
      <c r="AE13" s="4"/>
    </row>
    <row r="14" spans="1:31" ht="18" x14ac:dyDescent="0.25">
      <c r="A14" s="112"/>
      <c r="B14" s="121"/>
      <c r="C14" s="95"/>
      <c r="D14" s="17"/>
      <c r="E14" s="16"/>
      <c r="F14" s="63"/>
      <c r="G14" s="63"/>
      <c r="H14" s="135">
        <f t="shared" si="0"/>
        <v>0</v>
      </c>
      <c r="I14" s="135">
        <f t="shared" si="0"/>
        <v>0</v>
      </c>
      <c r="J14" s="101" t="str">
        <f t="shared" si="6"/>
        <v>test</v>
      </c>
      <c r="K14" s="4"/>
      <c r="L14" s="136"/>
      <c r="M14" s="64">
        <v>0</v>
      </c>
      <c r="N14" s="144" t="str">
        <f t="shared" si="7"/>
        <v>time</v>
      </c>
      <c r="O14" s="63">
        <f t="shared" si="1"/>
        <v>0</v>
      </c>
      <c r="Q14" s="102">
        <f t="shared" si="2"/>
        <v>0</v>
      </c>
      <c r="R14" s="15"/>
      <c r="S14" s="4"/>
      <c r="T14" s="37" t="str">
        <f t="shared" si="3"/>
        <v>-</v>
      </c>
      <c r="U14" s="115">
        <f t="shared" si="4"/>
        <v>0</v>
      </c>
      <c r="V14" s="15">
        <f t="shared" si="5"/>
        <v>0</v>
      </c>
      <c r="W14" s="4"/>
      <c r="X14" s="149">
        <v>0</v>
      </c>
      <c r="Y14" s="150">
        <v>0</v>
      </c>
      <c r="Z14" s="148">
        <f t="shared" si="8"/>
        <v>0</v>
      </c>
      <c r="AA14" s="4"/>
      <c r="AB14" s="4"/>
      <c r="AC14" s="4"/>
      <c r="AD14" s="4"/>
      <c r="AE14" s="4"/>
    </row>
    <row r="15" spans="1:31" ht="18" x14ac:dyDescent="0.25">
      <c r="A15" s="112"/>
      <c r="B15" s="121"/>
      <c r="C15" s="95"/>
      <c r="D15" s="17"/>
      <c r="E15" s="16"/>
      <c r="F15" s="63"/>
      <c r="G15" s="63"/>
      <c r="H15" s="135">
        <f t="shared" si="0"/>
        <v>0</v>
      </c>
      <c r="I15" s="135">
        <f t="shared" si="0"/>
        <v>0</v>
      </c>
      <c r="J15" s="101" t="str">
        <f t="shared" si="6"/>
        <v>test</v>
      </c>
      <c r="K15" s="4"/>
      <c r="L15" s="136"/>
      <c r="M15" s="64">
        <v>0</v>
      </c>
      <c r="N15" s="144" t="str">
        <f t="shared" si="7"/>
        <v>time</v>
      </c>
      <c r="O15" s="63">
        <f t="shared" si="1"/>
        <v>0</v>
      </c>
      <c r="Q15" s="102">
        <f t="shared" si="2"/>
        <v>0</v>
      </c>
      <c r="R15" s="15"/>
      <c r="S15" s="4"/>
      <c r="T15" s="37" t="str">
        <f t="shared" si="3"/>
        <v>-</v>
      </c>
      <c r="U15" s="115">
        <f t="shared" si="4"/>
        <v>0</v>
      </c>
      <c r="V15" s="15">
        <f t="shared" si="5"/>
        <v>0</v>
      </c>
      <c r="W15" s="4"/>
      <c r="X15" s="149">
        <v>0</v>
      </c>
      <c r="Y15" s="150">
        <v>0</v>
      </c>
      <c r="Z15" s="148">
        <f t="shared" si="8"/>
        <v>0</v>
      </c>
      <c r="AA15" s="4"/>
      <c r="AB15" s="4"/>
      <c r="AC15" s="4"/>
      <c r="AD15" s="4"/>
      <c r="AE15" s="4"/>
    </row>
    <row r="16" spans="1:31" ht="18" x14ac:dyDescent="0.25">
      <c r="A16" s="112"/>
      <c r="B16" s="121"/>
      <c r="C16" s="95"/>
      <c r="D16" s="17"/>
      <c r="E16" s="16"/>
      <c r="F16" s="63"/>
      <c r="G16" s="63"/>
      <c r="H16" s="135">
        <f t="shared" si="0"/>
        <v>0</v>
      </c>
      <c r="I16" s="135">
        <f t="shared" si="0"/>
        <v>0</v>
      </c>
      <c r="J16" s="101" t="str">
        <f t="shared" si="6"/>
        <v>test</v>
      </c>
      <c r="K16" s="4"/>
      <c r="L16" s="136"/>
      <c r="M16" s="64">
        <v>0</v>
      </c>
      <c r="N16" s="144" t="str">
        <f t="shared" si="7"/>
        <v>time</v>
      </c>
      <c r="O16" s="63">
        <f t="shared" si="1"/>
        <v>0</v>
      </c>
      <c r="Q16" s="102">
        <f t="shared" si="2"/>
        <v>0</v>
      </c>
      <c r="R16" s="15"/>
      <c r="S16" s="4"/>
      <c r="T16" s="37" t="str">
        <f t="shared" si="3"/>
        <v>-</v>
      </c>
      <c r="U16" s="115">
        <f t="shared" si="4"/>
        <v>0</v>
      </c>
      <c r="V16" s="15">
        <f t="shared" si="5"/>
        <v>0</v>
      </c>
      <c r="W16" s="4"/>
      <c r="X16" s="149">
        <v>0</v>
      </c>
      <c r="Y16" s="150">
        <v>0</v>
      </c>
      <c r="Z16" s="148">
        <f t="shared" si="8"/>
        <v>0</v>
      </c>
      <c r="AA16" s="4"/>
      <c r="AB16" s="4"/>
      <c r="AC16" s="4"/>
      <c r="AD16" s="4"/>
      <c r="AE16" s="4"/>
    </row>
    <row r="17" spans="1:31" ht="18" x14ac:dyDescent="0.25">
      <c r="A17" s="112"/>
      <c r="B17" s="121"/>
      <c r="C17" s="95"/>
      <c r="D17" s="17"/>
      <c r="E17" s="16"/>
      <c r="F17" s="63"/>
      <c r="G17" s="63"/>
      <c r="H17" s="135">
        <f t="shared" si="0"/>
        <v>0</v>
      </c>
      <c r="I17" s="135">
        <f t="shared" si="0"/>
        <v>0</v>
      </c>
      <c r="J17" s="101" t="str">
        <f t="shared" si="6"/>
        <v>test</v>
      </c>
      <c r="K17" s="4"/>
      <c r="L17" s="136"/>
      <c r="M17" s="64">
        <v>0</v>
      </c>
      <c r="N17" s="144" t="str">
        <f t="shared" si="7"/>
        <v>time</v>
      </c>
      <c r="O17" s="63">
        <f t="shared" si="1"/>
        <v>0</v>
      </c>
      <c r="Q17" s="102">
        <f t="shared" si="2"/>
        <v>0</v>
      </c>
      <c r="R17" s="15"/>
      <c r="S17" s="4"/>
      <c r="T17" s="37" t="str">
        <f t="shared" si="3"/>
        <v>-</v>
      </c>
      <c r="U17" s="115">
        <f t="shared" si="4"/>
        <v>0</v>
      </c>
      <c r="V17" s="15">
        <f t="shared" si="5"/>
        <v>0</v>
      </c>
      <c r="W17" s="4"/>
      <c r="X17" s="149">
        <v>0</v>
      </c>
      <c r="Y17" s="150">
        <v>0</v>
      </c>
      <c r="Z17" s="148">
        <f t="shared" si="8"/>
        <v>0</v>
      </c>
      <c r="AA17" s="4"/>
      <c r="AB17" s="4"/>
      <c r="AC17" s="4"/>
      <c r="AD17" s="4"/>
      <c r="AE17" s="4"/>
    </row>
    <row r="18" spans="1:31" ht="18" x14ac:dyDescent="0.25">
      <c r="A18" s="112"/>
      <c r="B18" s="121"/>
      <c r="C18" s="95"/>
      <c r="D18" s="17"/>
      <c r="E18" s="16"/>
      <c r="F18" s="63"/>
      <c r="G18" s="63"/>
      <c r="H18" s="135">
        <f t="shared" si="0"/>
        <v>0</v>
      </c>
      <c r="I18" s="135">
        <f t="shared" si="0"/>
        <v>0</v>
      </c>
      <c r="J18" s="101" t="str">
        <f t="shared" si="6"/>
        <v>test</v>
      </c>
      <c r="K18" s="4"/>
      <c r="L18" s="136"/>
      <c r="M18" s="64">
        <v>0</v>
      </c>
      <c r="N18" s="144" t="str">
        <f t="shared" si="7"/>
        <v>time</v>
      </c>
      <c r="O18" s="63">
        <f t="shared" si="1"/>
        <v>0</v>
      </c>
      <c r="Q18" s="102">
        <f t="shared" si="2"/>
        <v>0</v>
      </c>
      <c r="R18" s="15"/>
      <c r="S18" s="4"/>
      <c r="T18" s="37" t="str">
        <f t="shared" si="3"/>
        <v>-</v>
      </c>
      <c r="U18" s="115">
        <f t="shared" si="4"/>
        <v>0</v>
      </c>
      <c r="V18" s="15">
        <f t="shared" si="5"/>
        <v>0</v>
      </c>
      <c r="W18" s="4"/>
      <c r="X18" s="149">
        <v>0</v>
      </c>
      <c r="Y18" s="150">
        <v>0</v>
      </c>
      <c r="Z18" s="148">
        <f t="shared" si="8"/>
        <v>0</v>
      </c>
      <c r="AA18" s="4"/>
      <c r="AB18" s="4"/>
      <c r="AC18" s="4"/>
      <c r="AD18" s="4"/>
      <c r="AE18" s="4"/>
    </row>
    <row r="19" spans="1:31" ht="18" x14ac:dyDescent="0.25">
      <c r="A19" s="112"/>
      <c r="B19" s="121"/>
      <c r="C19" s="95"/>
      <c r="D19" s="17"/>
      <c r="E19" s="16"/>
      <c r="F19" s="63"/>
      <c r="G19" s="63"/>
      <c r="H19" s="135">
        <f t="shared" si="0"/>
        <v>0</v>
      </c>
      <c r="I19" s="135">
        <f t="shared" si="0"/>
        <v>0</v>
      </c>
      <c r="J19" s="101" t="str">
        <f t="shared" si="6"/>
        <v>test</v>
      </c>
      <c r="K19" s="4"/>
      <c r="L19" s="136"/>
      <c r="M19" s="64">
        <v>0</v>
      </c>
      <c r="N19" s="144" t="str">
        <f t="shared" si="7"/>
        <v>time</v>
      </c>
      <c r="O19" s="63">
        <f t="shared" si="1"/>
        <v>0</v>
      </c>
      <c r="Q19" s="102">
        <f t="shared" si="2"/>
        <v>0</v>
      </c>
      <c r="R19" s="15"/>
      <c r="S19" s="4"/>
      <c r="T19" s="37" t="str">
        <f t="shared" si="3"/>
        <v>-</v>
      </c>
      <c r="U19" s="115">
        <f t="shared" si="4"/>
        <v>0</v>
      </c>
      <c r="V19" s="15">
        <f t="shared" si="5"/>
        <v>0</v>
      </c>
      <c r="W19" s="4"/>
      <c r="X19" s="149">
        <v>0</v>
      </c>
      <c r="Y19" s="150">
        <v>0</v>
      </c>
      <c r="Z19" s="148">
        <f t="shared" si="8"/>
        <v>0</v>
      </c>
      <c r="AA19" s="4"/>
      <c r="AB19" s="4"/>
      <c r="AC19" s="4"/>
      <c r="AD19" s="4"/>
      <c r="AE19" s="4"/>
    </row>
    <row r="20" spans="1:31" ht="18" x14ac:dyDescent="0.25">
      <c r="A20" s="112"/>
      <c r="B20" s="121"/>
      <c r="C20" s="95"/>
      <c r="D20" s="17"/>
      <c r="E20" s="16"/>
      <c r="F20" s="63"/>
      <c r="G20" s="63"/>
      <c r="H20" s="135">
        <f t="shared" si="0"/>
        <v>0</v>
      </c>
      <c r="I20" s="135">
        <f t="shared" si="0"/>
        <v>0</v>
      </c>
      <c r="J20" s="101" t="str">
        <f t="shared" si="6"/>
        <v>test</v>
      </c>
      <c r="K20" s="4"/>
      <c r="L20" s="136"/>
      <c r="M20" s="64">
        <v>0</v>
      </c>
      <c r="N20" s="144" t="str">
        <f t="shared" si="7"/>
        <v>time</v>
      </c>
      <c r="O20" s="63">
        <f t="shared" si="1"/>
        <v>0</v>
      </c>
      <c r="Q20" s="102">
        <f t="shared" si="2"/>
        <v>0</v>
      </c>
      <c r="R20" s="15"/>
      <c r="S20" s="4"/>
      <c r="T20" s="37" t="str">
        <f t="shared" si="3"/>
        <v>-</v>
      </c>
      <c r="U20" s="115">
        <f t="shared" si="4"/>
        <v>0</v>
      </c>
      <c r="V20" s="15">
        <f t="shared" si="5"/>
        <v>0</v>
      </c>
      <c r="W20" s="4"/>
      <c r="X20" s="149">
        <v>0</v>
      </c>
      <c r="Y20" s="150">
        <v>0</v>
      </c>
      <c r="Z20" s="148">
        <f t="shared" si="8"/>
        <v>0</v>
      </c>
      <c r="AA20" s="4"/>
      <c r="AB20" s="4"/>
      <c r="AC20" s="4"/>
      <c r="AD20" s="4"/>
      <c r="AE20" s="4"/>
    </row>
    <row r="21" spans="1:31" ht="14.5" x14ac:dyDescent="0.35">
      <c r="A21" s="122"/>
      <c r="D21" s="3"/>
      <c r="Y21" s="3"/>
      <c r="Z21" s="3"/>
    </row>
  </sheetData>
  <mergeCells count="8">
    <mergeCell ref="Q9:R9"/>
    <mergeCell ref="B1:M2"/>
    <mergeCell ref="N1:T2"/>
    <mergeCell ref="Q6:R6"/>
    <mergeCell ref="F7:J7"/>
    <mergeCell ref="L7:O7"/>
    <mergeCell ref="Q7:R7"/>
    <mergeCell ref="T7:T8"/>
  </mergeCells>
  <conditionalFormatting sqref="H10:Z20">
    <cfRule type="cellIs" dxfId="21" priority="1" operator="equal">
      <formula>0</formula>
    </cfRule>
  </conditionalFormatting>
  <conditionalFormatting sqref="L10:O20">
    <cfRule type="cellIs" dxfId="20" priority="3" operator="equal">
      <formula>0</formula>
    </cfRule>
  </conditionalFormatting>
  <conditionalFormatting sqref="N12:O20">
    <cfRule type="cellIs" dxfId="19" priority="2" operator="equal">
      <formula>0</formula>
    </cfRule>
  </conditionalFormatting>
  <conditionalFormatting sqref="Q10:R20">
    <cfRule type="cellIs" dxfId="18" priority="4" operator="equal">
      <formula>0</formula>
    </cfRule>
  </conditionalFormatting>
  <conditionalFormatting sqref="T7:T8">
    <cfRule type="cellIs" dxfId="17" priority="11" operator="equal">
      <formula>"Q"</formula>
    </cfRule>
  </conditionalFormatting>
  <conditionalFormatting sqref="T10:T20">
    <cfRule type="cellIs" dxfId="16" priority="5" operator="equal">
      <formula>"Q"</formula>
    </cfRule>
  </conditionalFormatting>
  <conditionalFormatting sqref="T9:V9">
    <cfRule type="cellIs" dxfId="15" priority="8" operator="equal">
      <formula>"Q"</formula>
    </cfRule>
  </conditionalFormatting>
  <conditionalFormatting sqref="U8">
    <cfRule type="cellIs" dxfId="14" priority="9" operator="equal">
      <formula>"???"</formula>
    </cfRule>
    <cfRule type="cellIs" dxfId="13" priority="10" operator="greaterThanOrEqual">
      <formula>0.5</formula>
    </cfRule>
  </conditionalFormatting>
  <conditionalFormatting sqref="U10:U21">
    <cfRule type="cellIs" dxfId="12" priority="6" operator="equal">
      <formula>"???"</formula>
    </cfRule>
    <cfRule type="cellIs" dxfId="11" priority="7" operator="greaterThanOrEqual">
      <formula>0.5</formula>
    </cfRule>
  </conditionalFormatting>
  <pageMargins left="0.25" right="0.25" top="0.75" bottom="0.75" header="0.3" footer="0.3"/>
  <pageSetup paperSize="9" scale="75" orientation="landscape"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ADF729"/>
  </sheetPr>
  <dimension ref="A1:AT22"/>
  <sheetViews>
    <sheetView showGridLines="0" topLeftCell="A13" zoomScale="80" zoomScaleNormal="80" workbookViewId="0">
      <selection activeCell="A17" sqref="A17:B18"/>
    </sheetView>
  </sheetViews>
  <sheetFormatPr defaultColWidth="8.7265625" defaultRowHeight="13" outlineLevelRow="1" outlineLevelCol="1" x14ac:dyDescent="0.3"/>
  <cols>
    <col min="1" max="1" width="9.54296875" customWidth="1" outlineLevel="1"/>
    <col min="2" max="2" width="5.453125" style="178" customWidth="1"/>
    <col min="3" max="3" width="7.7265625" style="2" customWidth="1"/>
    <col min="4" max="4" width="36.7265625" style="1" customWidth="1"/>
    <col min="5" max="5" width="26.7265625" style="1" customWidth="1" outlineLevel="1"/>
    <col min="6" max="6" width="19.1796875" style="1" customWidth="1" outlineLevel="1"/>
    <col min="7" max="14" width="8" style="1" customWidth="1"/>
    <col min="15" max="15" width="9.26953125" style="1" customWidth="1"/>
    <col min="16" max="17" width="7.1796875" style="1" customWidth="1"/>
    <col min="18" max="18" width="9.26953125" style="1" customWidth="1"/>
    <col min="19" max="21" width="7.1796875" style="1" customWidth="1"/>
    <col min="22" max="23" width="9.26953125" style="1" customWidth="1"/>
    <col min="24" max="25" width="7.1796875" style="1" customWidth="1"/>
    <col min="26" max="26" width="9.26953125" style="1" customWidth="1"/>
    <col min="27" max="28" width="7.1796875" style="1" customWidth="1"/>
    <col min="29" max="29" width="9.26953125" style="1" customWidth="1"/>
    <col min="30" max="31" width="7.1796875" style="1" customWidth="1"/>
    <col min="32" max="32" width="1.7265625" customWidth="1"/>
    <col min="33" max="33" width="11.7265625" style="1" customWidth="1"/>
    <col min="34" max="34" width="8.453125" style="1" customWidth="1"/>
    <col min="35" max="35" width="2.26953125" style="1" customWidth="1"/>
    <col min="36" max="44" width="3.26953125" style="179" customWidth="1"/>
    <col min="45" max="45" width="3.7265625" style="1" customWidth="1"/>
    <col min="46" max="16384" width="8.7265625" style="1"/>
  </cols>
  <sheetData>
    <row r="1" spans="1:45" ht="13.5" hidden="1" thickBot="1" x14ac:dyDescent="0.35">
      <c r="A1" s="177"/>
      <c r="B1" s="177"/>
      <c r="C1" s="177"/>
      <c r="D1" s="177">
        <v>2</v>
      </c>
      <c r="E1" s="177">
        <v>3</v>
      </c>
      <c r="F1" s="177">
        <v>4</v>
      </c>
      <c r="G1" s="177">
        <v>5</v>
      </c>
      <c r="H1" s="177">
        <v>6</v>
      </c>
      <c r="I1" s="177">
        <v>7</v>
      </c>
      <c r="J1" s="177">
        <v>8</v>
      </c>
      <c r="K1" s="177">
        <v>9</v>
      </c>
      <c r="L1" s="177">
        <v>10</v>
      </c>
      <c r="M1" s="177">
        <v>11</v>
      </c>
      <c r="N1" s="177">
        <v>12</v>
      </c>
      <c r="O1" s="177">
        <v>13</v>
      </c>
      <c r="P1" s="177">
        <v>14</v>
      </c>
      <c r="Q1" s="177">
        <v>15</v>
      </c>
      <c r="R1" s="177">
        <v>16</v>
      </c>
      <c r="S1" s="177">
        <v>17</v>
      </c>
      <c r="T1" s="177">
        <v>18</v>
      </c>
      <c r="U1" s="177">
        <v>19</v>
      </c>
      <c r="V1" s="177">
        <v>20</v>
      </c>
      <c r="W1" s="177">
        <v>21</v>
      </c>
      <c r="X1" s="177">
        <v>22</v>
      </c>
      <c r="Y1" s="177">
        <v>23</v>
      </c>
      <c r="Z1" s="177">
        <v>24</v>
      </c>
      <c r="AA1" s="177">
        <v>25</v>
      </c>
      <c r="AB1" s="177">
        <v>26</v>
      </c>
      <c r="AC1" s="177">
        <v>27</v>
      </c>
      <c r="AD1" s="177">
        <v>28</v>
      </c>
      <c r="AE1" s="177">
        <v>29</v>
      </c>
      <c r="AF1" s="177">
        <v>30</v>
      </c>
      <c r="AG1" s="177">
        <v>31</v>
      </c>
      <c r="AH1" s="177">
        <v>32</v>
      </c>
      <c r="AI1" s="177">
        <v>33</v>
      </c>
      <c r="AJ1" s="177">
        <v>34</v>
      </c>
      <c r="AK1" s="177">
        <v>35</v>
      </c>
      <c r="AL1" s="177">
        <v>36</v>
      </c>
      <c r="AM1" s="177">
        <v>37</v>
      </c>
      <c r="AN1" s="177">
        <v>38</v>
      </c>
      <c r="AO1" s="177">
        <v>39</v>
      </c>
      <c r="AP1" s="177">
        <v>40</v>
      </c>
      <c r="AQ1" s="177">
        <v>41</v>
      </c>
      <c r="AR1" s="177">
        <v>42</v>
      </c>
      <c r="AS1" s="177">
        <v>43</v>
      </c>
    </row>
    <row r="2" spans="1:45" ht="18" hidden="1" outlineLevel="1" x14ac:dyDescent="0.3">
      <c r="C2"/>
      <c r="D2"/>
      <c r="E2"/>
      <c r="F2"/>
      <c r="G2"/>
      <c r="H2"/>
      <c r="I2"/>
      <c r="J2"/>
      <c r="K2"/>
      <c r="M2"/>
      <c r="N2"/>
      <c r="O2"/>
      <c r="P2"/>
      <c r="R2"/>
      <c r="S2"/>
      <c r="U2"/>
      <c r="V2"/>
      <c r="X2"/>
      <c r="AA2"/>
      <c r="AM2" s="207" t="s">
        <v>13</v>
      </c>
      <c r="AN2" s="207"/>
      <c r="AP2" s="207" t="s">
        <v>14</v>
      </c>
    </row>
    <row r="3" spans="1:45" ht="14" hidden="1" outlineLevel="1" x14ac:dyDescent="0.3">
      <c r="C3"/>
      <c r="D3"/>
      <c r="E3"/>
      <c r="F3"/>
      <c r="G3"/>
      <c r="H3"/>
      <c r="I3"/>
      <c r="J3"/>
      <c r="K3"/>
      <c r="M3"/>
      <c r="N3"/>
      <c r="O3"/>
      <c r="P3"/>
      <c r="R3"/>
      <c r="S3"/>
      <c r="U3"/>
      <c r="V3"/>
      <c r="X3"/>
      <c r="AA3"/>
      <c r="AM3" s="206">
        <v>1</v>
      </c>
      <c r="AP3" s="208">
        <v>7</v>
      </c>
    </row>
    <row r="4" spans="1:45" ht="14" hidden="1" outlineLevel="1" x14ac:dyDescent="0.3">
      <c r="C4"/>
      <c r="D4"/>
      <c r="E4"/>
      <c r="F4"/>
      <c r="G4"/>
      <c r="H4"/>
      <c r="I4"/>
      <c r="J4"/>
      <c r="K4"/>
      <c r="M4"/>
      <c r="N4"/>
      <c r="O4"/>
      <c r="P4"/>
      <c r="R4"/>
      <c r="S4"/>
      <c r="U4"/>
      <c r="V4"/>
      <c r="X4"/>
      <c r="AA4"/>
      <c r="AM4" s="206">
        <v>2</v>
      </c>
      <c r="AP4" s="208">
        <v>5</v>
      </c>
    </row>
    <row r="5" spans="1:45" ht="14" hidden="1" outlineLevel="1" x14ac:dyDescent="0.3">
      <c r="C5"/>
      <c r="D5"/>
      <c r="E5"/>
      <c r="F5"/>
      <c r="G5"/>
      <c r="H5"/>
      <c r="I5"/>
      <c r="J5"/>
      <c r="K5"/>
      <c r="M5"/>
      <c r="N5"/>
      <c r="O5"/>
      <c r="P5"/>
      <c r="R5"/>
      <c r="S5"/>
      <c r="U5"/>
      <c r="V5"/>
      <c r="AM5" s="206">
        <v>3</v>
      </c>
      <c r="AP5" s="208">
        <v>4</v>
      </c>
    </row>
    <row r="6" spans="1:45" ht="14" hidden="1" outlineLevel="1" x14ac:dyDescent="0.3">
      <c r="C6"/>
      <c r="D6"/>
      <c r="E6"/>
      <c r="F6"/>
      <c r="G6"/>
      <c r="H6"/>
      <c r="I6"/>
      <c r="J6"/>
      <c r="K6"/>
      <c r="L6" s="181"/>
      <c r="AM6" s="206">
        <v>4</v>
      </c>
      <c r="AP6" s="208">
        <v>3</v>
      </c>
    </row>
    <row r="7" spans="1:45" ht="14" hidden="1" outlineLevel="1" x14ac:dyDescent="0.3">
      <c r="C7"/>
      <c r="D7"/>
      <c r="E7"/>
      <c r="F7"/>
      <c r="G7"/>
      <c r="H7"/>
      <c r="I7"/>
      <c r="J7"/>
      <c r="K7"/>
      <c r="L7" s="181"/>
      <c r="AM7" s="206">
        <v>5</v>
      </c>
      <c r="AP7" s="208">
        <v>2</v>
      </c>
    </row>
    <row r="8" spans="1:45" ht="14" hidden="1" outlineLevel="1" x14ac:dyDescent="0.3">
      <c r="C8" s="182"/>
      <c r="D8" s="183"/>
      <c r="E8" s="183"/>
      <c r="L8" s="181"/>
      <c r="AG8"/>
      <c r="AH8"/>
      <c r="AM8" s="206">
        <v>6</v>
      </c>
      <c r="AP8" s="208">
        <v>1</v>
      </c>
    </row>
    <row r="9" spans="1:45" ht="14" hidden="1" outlineLevel="1" x14ac:dyDescent="0.3">
      <c r="C9" s="182"/>
      <c r="D9" s="183"/>
      <c r="E9" s="183"/>
      <c r="L9" s="181"/>
      <c r="AG9"/>
      <c r="AH9"/>
      <c r="AM9" s="206">
        <v>7</v>
      </c>
      <c r="AP9" s="209">
        <v>0</v>
      </c>
    </row>
    <row r="10" spans="1:45" ht="14" hidden="1" outlineLevel="1" x14ac:dyDescent="0.3">
      <c r="C10" s="183"/>
      <c r="AG10"/>
      <c r="AH10"/>
      <c r="AM10" s="206">
        <v>8</v>
      </c>
      <c r="AP10" s="209">
        <v>0</v>
      </c>
    </row>
    <row r="11" spans="1:45" ht="14" hidden="1" outlineLevel="1" x14ac:dyDescent="0.3">
      <c r="C11" s="183"/>
      <c r="AM11" s="206">
        <v>9</v>
      </c>
      <c r="AP11" s="209">
        <v>0</v>
      </c>
    </row>
    <row r="12" spans="1:45" ht="14" hidden="1" outlineLevel="1" x14ac:dyDescent="0.3">
      <c r="C12" s="183"/>
      <c r="AM12" s="206">
        <v>10</v>
      </c>
      <c r="AP12" s="209">
        <v>0</v>
      </c>
    </row>
    <row r="13" spans="1:45" ht="14" collapsed="1" x14ac:dyDescent="0.3">
      <c r="C13" s="183"/>
      <c r="AM13" s="180"/>
      <c r="AP13" s="210"/>
    </row>
    <row r="14" spans="1:45" ht="14" x14ac:dyDescent="0.3">
      <c r="C14" s="183"/>
      <c r="AM14" s="180"/>
      <c r="AP14" s="210"/>
    </row>
    <row r="15" spans="1:45" ht="14" x14ac:dyDescent="0.3">
      <c r="C15" s="183"/>
      <c r="AM15" s="180"/>
      <c r="AP15" s="210"/>
    </row>
    <row r="16" spans="1:45" ht="15.5" x14ac:dyDescent="0.35">
      <c r="AG16" s="453">
        <f ca="1">NOW()</f>
        <v>45212.654339351851</v>
      </c>
      <c r="AH16" s="453"/>
    </row>
    <row r="17" spans="1:46" ht="15.65" customHeight="1" x14ac:dyDescent="0.3">
      <c r="A17" s="454" t="s">
        <v>111</v>
      </c>
      <c r="B17" s="454" t="s">
        <v>112</v>
      </c>
      <c r="C17" s="456" t="s">
        <v>58</v>
      </c>
      <c r="D17" s="458" t="s">
        <v>89</v>
      </c>
      <c r="E17" s="458" t="s">
        <v>59</v>
      </c>
      <c r="F17" s="460" t="s">
        <v>60</v>
      </c>
      <c r="G17" s="462" t="s">
        <v>113</v>
      </c>
      <c r="H17" s="463"/>
      <c r="I17" s="462" t="s">
        <v>114</v>
      </c>
      <c r="J17" s="463"/>
      <c r="K17" s="462" t="s">
        <v>115</v>
      </c>
      <c r="L17" s="463"/>
      <c r="M17" s="462" t="s">
        <v>116</v>
      </c>
      <c r="N17" s="463"/>
      <c r="O17" s="462" t="s">
        <v>117</v>
      </c>
      <c r="P17" s="464"/>
      <c r="Q17" s="463"/>
      <c r="R17" s="462" t="s">
        <v>118</v>
      </c>
      <c r="S17" s="464"/>
      <c r="T17" s="463"/>
      <c r="U17" s="462" t="s">
        <v>119</v>
      </c>
      <c r="V17" s="463"/>
      <c r="W17" s="462" t="s">
        <v>120</v>
      </c>
      <c r="X17" s="464"/>
      <c r="Y17" s="463"/>
      <c r="Z17" s="462" t="s">
        <v>121</v>
      </c>
      <c r="AA17" s="464"/>
      <c r="AB17" s="463"/>
      <c r="AC17" s="462" t="s">
        <v>122</v>
      </c>
      <c r="AD17" s="464"/>
      <c r="AE17" s="463"/>
      <c r="AG17" s="468" t="s">
        <v>123</v>
      </c>
      <c r="AH17" s="470" t="s">
        <v>124</v>
      </c>
      <c r="AJ17" s="465" t="s">
        <v>125</v>
      </c>
      <c r="AK17" s="465"/>
      <c r="AL17" s="465"/>
      <c r="AM17" s="465"/>
      <c r="AN17" s="465"/>
      <c r="AO17" s="465"/>
      <c r="AP17" s="465"/>
      <c r="AQ17" s="465"/>
      <c r="AR17" s="465"/>
    </row>
    <row r="18" spans="1:46" ht="15" customHeight="1" x14ac:dyDescent="0.3">
      <c r="A18" s="455"/>
      <c r="B18" s="455"/>
      <c r="C18" s="457"/>
      <c r="D18" s="459"/>
      <c r="E18" s="459"/>
      <c r="F18" s="461"/>
      <c r="G18" s="184" t="s">
        <v>99</v>
      </c>
      <c r="H18" s="184" t="s">
        <v>14</v>
      </c>
      <c r="I18" s="184" t="s">
        <v>99</v>
      </c>
      <c r="J18" s="184" t="s">
        <v>14</v>
      </c>
      <c r="K18" s="184" t="s">
        <v>99</v>
      </c>
      <c r="L18" s="184" t="s">
        <v>14</v>
      </c>
      <c r="M18" s="184" t="s">
        <v>99</v>
      </c>
      <c r="N18" s="184" t="s">
        <v>14</v>
      </c>
      <c r="O18" s="185" t="s">
        <v>126</v>
      </c>
      <c r="P18" s="184" t="s">
        <v>99</v>
      </c>
      <c r="Q18" s="184" t="s">
        <v>14</v>
      </c>
      <c r="R18" s="185" t="s">
        <v>126</v>
      </c>
      <c r="S18" s="184" t="s">
        <v>99</v>
      </c>
      <c r="T18" s="184" t="s">
        <v>14</v>
      </c>
      <c r="U18" s="184" t="s">
        <v>99</v>
      </c>
      <c r="V18" s="184" t="s">
        <v>14</v>
      </c>
      <c r="W18" s="185" t="s">
        <v>126</v>
      </c>
      <c r="X18" s="184" t="s">
        <v>99</v>
      </c>
      <c r="Y18" s="184" t="s">
        <v>14</v>
      </c>
      <c r="Z18" s="185" t="s">
        <v>126</v>
      </c>
      <c r="AA18" s="184" t="s">
        <v>99</v>
      </c>
      <c r="AB18" s="184" t="s">
        <v>14</v>
      </c>
      <c r="AC18" s="185" t="s">
        <v>126</v>
      </c>
      <c r="AD18" s="184" t="s">
        <v>99</v>
      </c>
      <c r="AE18" s="184" t="s">
        <v>14</v>
      </c>
      <c r="AG18" s="469"/>
      <c r="AH18" s="469"/>
      <c r="AJ18" s="465"/>
      <c r="AK18" s="465"/>
      <c r="AL18" s="465"/>
      <c r="AM18" s="465"/>
      <c r="AN18" s="465"/>
      <c r="AO18" s="465"/>
      <c r="AP18" s="465"/>
      <c r="AQ18" s="465"/>
      <c r="AR18" s="465"/>
    </row>
    <row r="19" spans="1:46" s="193" customFormat="1" ht="28.5" customHeight="1" x14ac:dyDescent="0.45">
      <c r="A19" s="186"/>
      <c r="B19" s="186"/>
      <c r="C19" s="187" t="s">
        <v>112</v>
      </c>
      <c r="D19" s="188"/>
      <c r="E19" s="188"/>
      <c r="F19" s="188"/>
      <c r="G19" s="201"/>
      <c r="H19" s="202"/>
      <c r="I19" s="203"/>
      <c r="J19" s="203"/>
      <c r="K19" s="466"/>
      <c r="L19" s="467"/>
      <c r="M19" s="189"/>
      <c r="N19" s="189"/>
      <c r="O19" s="190"/>
      <c r="P19" s="188"/>
      <c r="Q19" s="188"/>
      <c r="R19" s="190"/>
      <c r="S19" s="188"/>
      <c r="T19" s="188"/>
      <c r="U19" s="204"/>
      <c r="V19" s="205"/>
      <c r="W19" s="190"/>
      <c r="X19" s="188"/>
      <c r="Y19" s="188"/>
      <c r="Z19" s="190"/>
      <c r="AA19" s="188"/>
      <c r="AB19" s="188"/>
      <c r="AC19" s="190"/>
      <c r="AD19" s="188"/>
      <c r="AE19" s="188"/>
      <c r="AF19" s="191"/>
      <c r="AG19" s="192"/>
      <c r="AH19" s="192"/>
      <c r="AJ19" s="179"/>
      <c r="AK19" s="179"/>
      <c r="AL19" s="179"/>
      <c r="AM19" s="179"/>
      <c r="AN19" s="179"/>
      <c r="AO19" s="179"/>
      <c r="AP19" s="179"/>
      <c r="AQ19" s="179"/>
      <c r="AR19" s="179"/>
    </row>
    <row r="20" spans="1:46" ht="20" x14ac:dyDescent="0.45">
      <c r="A20" s="186"/>
      <c r="B20" s="194"/>
      <c r="C20" s="195"/>
      <c r="D20" s="196"/>
      <c r="E20" s="196"/>
      <c r="F20" s="197"/>
      <c r="G20" s="9"/>
      <c r="H20" s="17">
        <f>IF(G20=0,,_xlfn.IFNA(VLOOKUP(G20,$AM$3:$AP$12,2,FALSE),0))</f>
        <v>0</v>
      </c>
      <c r="I20" s="9"/>
      <c r="J20" s="17">
        <f>IF(I20=0,,_xlfn.IFNA(VLOOKUP(I20,$AM$3:$AP$12,2,FALSE),0))</f>
        <v>0</v>
      </c>
      <c r="K20" s="9"/>
      <c r="L20" s="17">
        <f>IF(K20=0,,_xlfn.IFNA(VLOOKUP(K20,$AM$3:$AP$12,2,FALSE),0))</f>
        <v>0</v>
      </c>
      <c r="M20" s="9"/>
      <c r="N20" s="17">
        <f>IF(M20=0,,_xlfn.IFNA(VLOOKUP(M20,$AM$3:$AP$12,2,FALSE),0))</f>
        <v>0</v>
      </c>
      <c r="O20" s="198"/>
      <c r="P20" s="9"/>
      <c r="Q20" s="17">
        <f>IF(P20=0,,_xlfn.IFNA(VLOOKUP(P20,$AM$3:$AP$12,2,FALSE),0))</f>
        <v>0</v>
      </c>
      <c r="R20" s="198"/>
      <c r="S20" s="9"/>
      <c r="T20" s="17">
        <f>IF(S20=0,,_xlfn.IFNA(VLOOKUP(S20,$AM$3:$AP$12,2,FALSE),0))</f>
        <v>0</v>
      </c>
      <c r="U20" s="9"/>
      <c r="V20" s="17">
        <f>IF(U20=0,,_xlfn.IFNA(VLOOKUP(U20,$AM$3:$AP$12,2,FALSE),0))</f>
        <v>0</v>
      </c>
      <c r="W20" s="198"/>
      <c r="X20" s="9"/>
      <c r="Y20" s="17">
        <f>IF(X20=0,,_xlfn.IFNA(VLOOKUP(X20,$AM$3:$AP$12,2,FALSE),0))</f>
        <v>0</v>
      </c>
      <c r="Z20" s="198"/>
      <c r="AA20" s="9"/>
      <c r="AB20" s="17">
        <f>IF(AA20=0,,_xlfn.IFNA(VLOOKUP(AA20,$AM$3:$AP$12,2,FALSE),0))</f>
        <v>0</v>
      </c>
      <c r="AC20" s="198"/>
      <c r="AD20" s="9"/>
      <c r="AE20" s="17">
        <f>IF(AD20=0,,_xlfn.IFNA(VLOOKUP(AD20,$AM$3:$AP$12,2,FALSE),0))</f>
        <v>0</v>
      </c>
      <c r="AF20" s="199"/>
      <c r="AG20" s="200">
        <f>H20+J20+L20+N20+Q20+T20+V20+Y20+AB20+AE20</f>
        <v>0</v>
      </c>
      <c r="AH20" s="15"/>
      <c r="AI20" s="193"/>
      <c r="AJ20" s="117">
        <f>G20</f>
        <v>0</v>
      </c>
      <c r="AK20" s="117">
        <f>I20</f>
        <v>0</v>
      </c>
      <c r="AL20" s="117">
        <f>K20</f>
        <v>0</v>
      </c>
      <c r="AM20" s="117">
        <f>M20</f>
        <v>0</v>
      </c>
      <c r="AN20" s="117">
        <f>P20</f>
        <v>0</v>
      </c>
      <c r="AO20" s="117">
        <f>S20</f>
        <v>0</v>
      </c>
      <c r="AP20" s="117">
        <f>U20</f>
        <v>0</v>
      </c>
      <c r="AQ20" s="117">
        <f>X20</f>
        <v>0</v>
      </c>
      <c r="AR20" s="117">
        <f>AA20</f>
        <v>0</v>
      </c>
      <c r="AS20" s="117">
        <f>AD20</f>
        <v>0</v>
      </c>
      <c r="AT20" s="193"/>
    </row>
    <row r="21" spans="1:46" ht="20" x14ac:dyDescent="0.45">
      <c r="A21" s="186"/>
      <c r="B21" s="194"/>
      <c r="C21" s="195"/>
      <c r="D21" s="196"/>
      <c r="E21" s="196"/>
      <c r="F21" s="197"/>
      <c r="G21" s="9"/>
      <c r="H21" s="17">
        <f>IF(G21=0,,_xlfn.IFNA(VLOOKUP(G21,$AM$3:$AP$12,2,FALSE),0))</f>
        <v>0</v>
      </c>
      <c r="I21" s="9"/>
      <c r="J21" s="17">
        <f>IF(I21=0,,_xlfn.IFNA(VLOOKUP(I21,$AM$3:$AP$12,2,FALSE),0))</f>
        <v>0</v>
      </c>
      <c r="K21" s="9"/>
      <c r="L21" s="17">
        <f>IF(K21=0,,_xlfn.IFNA(VLOOKUP(K21,$AM$3:$AP$12,2,FALSE),0))</f>
        <v>0</v>
      </c>
      <c r="M21" s="9"/>
      <c r="N21" s="17">
        <f>IF(M21=0,,_xlfn.IFNA(VLOOKUP(M21,$AM$3:$AP$12,2,FALSE),0))</f>
        <v>0</v>
      </c>
      <c r="O21" s="198"/>
      <c r="P21" s="9"/>
      <c r="Q21" s="17">
        <f>IF(P21=0,,_xlfn.IFNA(VLOOKUP(P21,$AM$3:$AP$12,2,FALSE),0))</f>
        <v>0</v>
      </c>
      <c r="R21" s="198"/>
      <c r="S21" s="9"/>
      <c r="T21" s="17">
        <f>IF(S21=0,,_xlfn.IFNA(VLOOKUP(S21,$AM$3:$AP$12,2,FALSE),0))</f>
        <v>0</v>
      </c>
      <c r="U21" s="9"/>
      <c r="V21" s="17">
        <f>IF(U21=0,,_xlfn.IFNA(VLOOKUP(U21,$AM$3:$AP$12,2,FALSE),0))</f>
        <v>0</v>
      </c>
      <c r="W21" s="198"/>
      <c r="X21" s="9"/>
      <c r="Y21" s="17">
        <f>IF(X21=0,,_xlfn.IFNA(VLOOKUP(X21,$AM$3:$AP$12,2,FALSE),0))</f>
        <v>0</v>
      </c>
      <c r="Z21" s="198"/>
      <c r="AA21" s="9"/>
      <c r="AB21" s="17">
        <f>IF(AA21=0,,_xlfn.IFNA(VLOOKUP(AA21,$AM$3:$AP$12,2,FALSE),0))</f>
        <v>0</v>
      </c>
      <c r="AC21" s="198"/>
      <c r="AD21" s="9"/>
      <c r="AE21" s="17">
        <f>IF(AD21=0,,_xlfn.IFNA(VLOOKUP(AD21,$AM$3:$AP$12,2,FALSE),0))</f>
        <v>0</v>
      </c>
      <c r="AF21" s="199"/>
      <c r="AG21" s="200">
        <f t="shared" ref="AG21:AG22" si="0">H21+J21+L21+N21+Q21+T21+V21+Y21+AB21+AE21</f>
        <v>0</v>
      </c>
      <c r="AH21" s="15"/>
      <c r="AI21" s="193"/>
      <c r="AJ21" s="117">
        <f t="shared" ref="AJ21:AJ22" si="1">G21</f>
        <v>0</v>
      </c>
      <c r="AK21" s="117">
        <f t="shared" ref="AK21:AK22" si="2">I21</f>
        <v>0</v>
      </c>
      <c r="AL21" s="117">
        <f t="shared" ref="AL21:AL22" si="3">K21</f>
        <v>0</v>
      </c>
      <c r="AM21" s="117">
        <f t="shared" ref="AM21:AM22" si="4">M21</f>
        <v>0</v>
      </c>
      <c r="AN21" s="117">
        <f t="shared" ref="AN21:AN22" si="5">P21</f>
        <v>0</v>
      </c>
      <c r="AO21" s="117">
        <f t="shared" ref="AO21:AO22" si="6">S21</f>
        <v>0</v>
      </c>
      <c r="AP21" s="117">
        <f t="shared" ref="AP21:AP22" si="7">U21</f>
        <v>0</v>
      </c>
      <c r="AQ21" s="117">
        <f t="shared" ref="AQ21:AQ22" si="8">X21</f>
        <v>0</v>
      </c>
      <c r="AR21" s="117">
        <f t="shared" ref="AR21:AR22" si="9">AA21</f>
        <v>0</v>
      </c>
      <c r="AS21" s="117">
        <f t="shared" ref="AS21:AS22" si="10">AD21</f>
        <v>0</v>
      </c>
      <c r="AT21" s="193"/>
    </row>
    <row r="22" spans="1:46" ht="20" x14ac:dyDescent="0.45">
      <c r="A22" s="186"/>
      <c r="B22" s="194"/>
      <c r="C22" s="195"/>
      <c r="D22" s="196"/>
      <c r="E22" s="196"/>
      <c r="F22" s="197"/>
      <c r="G22" s="9"/>
      <c r="H22" s="17">
        <f>IF(G22=0,,_xlfn.IFNA(VLOOKUP(G22,$AM$3:$AP$12,2,FALSE),0))</f>
        <v>0</v>
      </c>
      <c r="I22" s="9"/>
      <c r="J22" s="17">
        <f>IF(I22=0,,_xlfn.IFNA(VLOOKUP(I22,$AM$3:$AP$12,2,FALSE),0))</f>
        <v>0</v>
      </c>
      <c r="K22" s="9"/>
      <c r="L22" s="17">
        <f>IF(K22=0,,_xlfn.IFNA(VLOOKUP(K22,$AM$3:$AP$12,2,FALSE),0))</f>
        <v>0</v>
      </c>
      <c r="M22" s="9"/>
      <c r="N22" s="17">
        <f>IF(M22=0,,_xlfn.IFNA(VLOOKUP(M22,$AM$3:$AP$12,2,FALSE),0))</f>
        <v>0</v>
      </c>
      <c r="O22" s="198"/>
      <c r="P22" s="9"/>
      <c r="Q22" s="17">
        <f>IF(P22=0,,_xlfn.IFNA(VLOOKUP(P22,$AM$3:$AP$12,2,FALSE),0))</f>
        <v>0</v>
      </c>
      <c r="R22" s="198"/>
      <c r="S22" s="9"/>
      <c r="T22" s="17">
        <f>IF(S22=0,,_xlfn.IFNA(VLOOKUP(S22,$AM$3:$AP$12,2,FALSE),0))</f>
        <v>0</v>
      </c>
      <c r="U22" s="9"/>
      <c r="V22" s="17">
        <f>IF(U22=0,,_xlfn.IFNA(VLOOKUP(U22,$AM$3:$AP$12,2,FALSE),0))</f>
        <v>0</v>
      </c>
      <c r="W22" s="198"/>
      <c r="X22" s="9"/>
      <c r="Y22" s="17">
        <f>IF(X22=0,,_xlfn.IFNA(VLOOKUP(X22,$AM$3:$AP$12,2,FALSE),0))</f>
        <v>0</v>
      </c>
      <c r="Z22" s="198"/>
      <c r="AA22" s="9"/>
      <c r="AB22" s="17">
        <f>IF(AA22=0,,_xlfn.IFNA(VLOOKUP(AA22,$AM$3:$AP$12,2,FALSE),0))</f>
        <v>0</v>
      </c>
      <c r="AC22" s="198"/>
      <c r="AD22" s="9"/>
      <c r="AE22" s="17">
        <f>IF(AD22=0,,_xlfn.IFNA(VLOOKUP(AD22,$AM$3:$AP$12,2,FALSE),0))</f>
        <v>0</v>
      </c>
      <c r="AF22" s="199"/>
      <c r="AG22" s="200">
        <f t="shared" si="0"/>
        <v>0</v>
      </c>
      <c r="AH22" s="15"/>
      <c r="AI22" s="193"/>
      <c r="AJ22" s="117">
        <f t="shared" si="1"/>
        <v>0</v>
      </c>
      <c r="AK22" s="117">
        <f t="shared" si="2"/>
        <v>0</v>
      </c>
      <c r="AL22" s="117">
        <f t="shared" si="3"/>
        <v>0</v>
      </c>
      <c r="AM22" s="117">
        <f t="shared" si="4"/>
        <v>0</v>
      </c>
      <c r="AN22" s="117">
        <f t="shared" si="5"/>
        <v>0</v>
      </c>
      <c r="AO22" s="117">
        <f t="shared" si="6"/>
        <v>0</v>
      </c>
      <c r="AP22" s="117">
        <f t="shared" si="7"/>
        <v>0</v>
      </c>
      <c r="AQ22" s="117">
        <f t="shared" si="8"/>
        <v>0</v>
      </c>
      <c r="AR22" s="117">
        <f t="shared" si="9"/>
        <v>0</v>
      </c>
      <c r="AS22" s="117">
        <f t="shared" si="10"/>
        <v>0</v>
      </c>
      <c r="AT22" s="193"/>
    </row>
  </sheetData>
  <mergeCells count="21">
    <mergeCell ref="AJ17:AR18"/>
    <mergeCell ref="K19:L19"/>
    <mergeCell ref="U17:V17"/>
    <mergeCell ref="W17:Y17"/>
    <mergeCell ref="Z17:AB17"/>
    <mergeCell ref="AC17:AE17"/>
    <mergeCell ref="AG17:AG18"/>
    <mergeCell ref="AH17:AH18"/>
    <mergeCell ref="R17:T17"/>
    <mergeCell ref="AG16:AH16"/>
    <mergeCell ref="A17:A18"/>
    <mergeCell ref="B17:B18"/>
    <mergeCell ref="C17:C18"/>
    <mergeCell ref="D17:D18"/>
    <mergeCell ref="E17:E18"/>
    <mergeCell ref="F17:F18"/>
    <mergeCell ref="G17:H17"/>
    <mergeCell ref="I17:J17"/>
    <mergeCell ref="K17:L17"/>
    <mergeCell ref="M17:N17"/>
    <mergeCell ref="O17:Q17"/>
  </mergeCells>
  <conditionalFormatting sqref="G19:J19">
    <cfRule type="cellIs" dxfId="10" priority="78" operator="equal">
      <formula>0</formula>
    </cfRule>
  </conditionalFormatting>
  <conditionalFormatting sqref="G20:Q22">
    <cfRule type="cellIs" dxfId="9" priority="3" operator="equal">
      <formula>0</formula>
    </cfRule>
  </conditionalFormatting>
  <conditionalFormatting sqref="M19:Q19">
    <cfRule type="cellIs" dxfId="8" priority="41" operator="equal">
      <formula>0</formula>
    </cfRule>
  </conditionalFormatting>
  <conditionalFormatting sqref="R19:T22">
    <cfRule type="cellIs" dxfId="7" priority="72" operator="equal">
      <formula>0</formula>
    </cfRule>
  </conditionalFormatting>
  <conditionalFormatting sqref="U20:V22">
    <cfRule type="cellIs" dxfId="6" priority="2" operator="equal">
      <formula>0</formula>
    </cfRule>
  </conditionalFormatting>
  <conditionalFormatting sqref="W19:AE22">
    <cfRule type="cellIs" dxfId="5" priority="1" operator="equal">
      <formula>0</formula>
    </cfRule>
  </conditionalFormatting>
  <conditionalFormatting sqref="AJ20:AS22">
    <cfRule type="cellIs" dxfId="4" priority="73" operator="equal">
      <formula>0</formula>
    </cfRule>
    <cfRule type="cellIs" dxfId="3" priority="74" operator="equal">
      <formula>"dnc"</formula>
    </cfRule>
    <cfRule type="cellIs" dxfId="2" priority="75" operator="equal">
      <formula>3</formula>
    </cfRule>
    <cfRule type="cellIs" dxfId="1" priority="76" operator="equal">
      <formula>2</formula>
    </cfRule>
    <cfRule type="cellIs" dxfId="0" priority="77" operator="equal">
      <formula>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A24"/>
  <sheetViews>
    <sheetView showGridLines="0" zoomScale="90" zoomScaleNormal="90" zoomScaleSheetLayoutView="90" workbookViewId="0">
      <selection activeCell="AA9" sqref="AA9"/>
    </sheetView>
  </sheetViews>
  <sheetFormatPr defaultRowHeight="15" customHeight="1" x14ac:dyDescent="0.25"/>
  <cols>
    <col min="1" max="1" width="3.26953125" customWidth="1"/>
    <col min="2" max="2" width="8.26953125" customWidth="1"/>
    <col min="3" max="3" width="27.81640625" customWidth="1"/>
    <col min="4" max="4" width="29.453125" style="12" customWidth="1"/>
    <col min="5" max="5" width="16.26953125" customWidth="1"/>
    <col min="6" max="7" width="9.1796875" customWidth="1"/>
    <col min="8" max="8" width="6.54296875" customWidth="1"/>
    <col min="9" max="9" width="9.1796875" customWidth="1"/>
    <col min="10" max="10" width="9.7265625" customWidth="1"/>
    <col min="11" max="11" width="8.26953125" customWidth="1"/>
    <col min="12" max="13" width="9.1796875" customWidth="1"/>
    <col min="14" max="14" width="6.26953125" customWidth="1"/>
    <col min="15" max="15" width="9.1796875" customWidth="1"/>
    <col min="16" max="16" width="8.54296875" customWidth="1"/>
    <col min="17" max="17" width="8.26953125" customWidth="1"/>
    <col min="18" max="18" width="1" customWidth="1"/>
    <col min="20" max="20" width="9.81640625" customWidth="1"/>
    <col min="21" max="21" width="7.26953125" style="3" customWidth="1"/>
    <col min="22" max="22" width="9.453125" customWidth="1"/>
    <col min="23" max="25" width="7.1796875" customWidth="1"/>
  </cols>
  <sheetData>
    <row r="1" spans="1:27" ht="60" customHeight="1" x14ac:dyDescent="1.1499999999999999">
      <c r="A1" s="170"/>
      <c r="B1" s="395" t="s">
        <v>38</v>
      </c>
      <c r="C1" s="396"/>
      <c r="D1" s="396"/>
      <c r="E1" s="396"/>
      <c r="F1" s="396"/>
      <c r="G1" s="396"/>
      <c r="H1" s="396"/>
      <c r="I1" s="396"/>
      <c r="J1" s="396"/>
      <c r="K1" s="396"/>
      <c r="L1" s="396"/>
      <c r="M1" s="396"/>
      <c r="N1" s="396"/>
      <c r="O1" s="396"/>
      <c r="P1" s="396"/>
      <c r="Q1" s="396"/>
      <c r="R1" s="396"/>
      <c r="S1" s="396"/>
      <c r="T1" s="396"/>
      <c r="U1" s="396"/>
    </row>
    <row r="2" spans="1:27" ht="12" customHeight="1" x14ac:dyDescent="0.25">
      <c r="D2"/>
      <c r="U2"/>
    </row>
    <row r="3" spans="1:27" ht="26.25" customHeight="1" x14ac:dyDescent="0.25">
      <c r="F3" s="401"/>
      <c r="G3" s="401"/>
      <c r="H3" s="401"/>
      <c r="I3" s="401"/>
      <c r="J3" s="23"/>
      <c r="K3" s="23"/>
      <c r="M3" s="24"/>
      <c r="N3" s="24"/>
      <c r="O3" s="24"/>
      <c r="S3" s="379">
        <f ca="1">NOW()</f>
        <v>45212.654339351851</v>
      </c>
      <c r="T3" s="379"/>
      <c r="U3" s="35"/>
      <c r="V3" s="3"/>
      <c r="W3" s="394" t="s">
        <v>39</v>
      </c>
      <c r="X3" s="394"/>
      <c r="Y3" s="394"/>
    </row>
    <row r="4" spans="1:27" ht="24" customHeight="1" x14ac:dyDescent="0.5">
      <c r="B4" s="13"/>
      <c r="C4" s="25"/>
      <c r="F4" s="402" t="s">
        <v>40</v>
      </c>
      <c r="G4" s="403"/>
      <c r="H4" s="392" t="s">
        <v>41</v>
      </c>
      <c r="I4" s="404" t="s">
        <v>42</v>
      </c>
      <c r="J4" s="404" t="s">
        <v>43</v>
      </c>
      <c r="K4" s="409" t="s">
        <v>14</v>
      </c>
      <c r="L4" s="402" t="s">
        <v>44</v>
      </c>
      <c r="M4" s="403"/>
      <c r="N4" s="392" t="s">
        <v>41</v>
      </c>
      <c r="O4" s="404" t="s">
        <v>45</v>
      </c>
      <c r="P4" s="404" t="s">
        <v>43</v>
      </c>
      <c r="Q4" s="409" t="s">
        <v>14</v>
      </c>
      <c r="S4" s="398" t="s">
        <v>46</v>
      </c>
      <c r="T4" s="398" t="s">
        <v>6</v>
      </c>
      <c r="U4" s="371" t="s">
        <v>7</v>
      </c>
      <c r="V4" s="397" t="s">
        <v>47</v>
      </c>
      <c r="W4" s="164">
        <v>0</v>
      </c>
      <c r="X4" s="165">
        <v>1</v>
      </c>
      <c r="Y4" s="166">
        <v>2</v>
      </c>
    </row>
    <row r="5" spans="1:27" ht="32.5" x14ac:dyDescent="0.65">
      <c r="A5" s="169"/>
      <c r="B5" s="39" t="s">
        <v>8</v>
      </c>
      <c r="C5" s="39" t="s">
        <v>9</v>
      </c>
      <c r="D5" s="39" t="s">
        <v>10</v>
      </c>
      <c r="E5" s="39" t="s">
        <v>12</v>
      </c>
      <c r="F5" s="61" t="s">
        <v>48</v>
      </c>
      <c r="G5" s="61" t="s">
        <v>49</v>
      </c>
      <c r="H5" s="393"/>
      <c r="I5" s="405"/>
      <c r="J5" s="405"/>
      <c r="K5" s="410"/>
      <c r="L5" s="61" t="s">
        <v>48</v>
      </c>
      <c r="M5" s="61" t="s">
        <v>49</v>
      </c>
      <c r="N5" s="393"/>
      <c r="O5" s="405"/>
      <c r="P5" s="405"/>
      <c r="Q5" s="410"/>
      <c r="S5" s="398"/>
      <c r="T5" s="398"/>
      <c r="U5" s="372"/>
      <c r="V5" s="397"/>
      <c r="W5" s="167">
        <v>110</v>
      </c>
      <c r="X5" s="167">
        <v>120</v>
      </c>
      <c r="Y5" s="167">
        <v>130</v>
      </c>
    </row>
    <row r="6" spans="1:27" ht="18" x14ac:dyDescent="0.4">
      <c r="B6" s="45"/>
      <c r="C6" s="46" t="s">
        <v>50</v>
      </c>
      <c r="D6" s="47" t="s">
        <v>51</v>
      </c>
      <c r="E6" s="48"/>
      <c r="F6" s="406"/>
      <c r="G6" s="407"/>
      <c r="H6" s="407"/>
      <c r="I6" s="407"/>
      <c r="J6" s="407"/>
      <c r="K6" s="408"/>
      <c r="L6" s="406"/>
      <c r="M6" s="407"/>
      <c r="N6" s="407"/>
      <c r="O6" s="407"/>
      <c r="P6" s="407"/>
      <c r="Q6" s="408"/>
      <c r="S6" s="399"/>
      <c r="T6" s="400"/>
      <c r="U6" s="49"/>
      <c r="V6" s="27"/>
    </row>
    <row r="7" spans="1:27" ht="18.5" x14ac:dyDescent="0.4">
      <c r="B7" s="28">
        <v>6</v>
      </c>
      <c r="C7" s="16" t="s">
        <v>18</v>
      </c>
      <c r="D7" s="29" t="s">
        <v>19</v>
      </c>
      <c r="E7" s="16" t="s">
        <v>20</v>
      </c>
      <c r="F7" s="30">
        <v>80</v>
      </c>
      <c r="G7" s="30">
        <v>78</v>
      </c>
      <c r="H7" s="163"/>
      <c r="I7" s="115">
        <f>IF(F7=0,0,AVERAGE(F7:G7)/(HLOOKUP(H7,$W$4:$Y$5,2,FALSE)))</f>
        <v>0.71818181818181814</v>
      </c>
      <c r="J7" s="32">
        <v>3</v>
      </c>
      <c r="K7" s="31">
        <v>8</v>
      </c>
      <c r="L7" s="30">
        <v>82</v>
      </c>
      <c r="M7" s="30">
        <v>81</v>
      </c>
      <c r="N7" s="163">
        <v>2</v>
      </c>
      <c r="O7" s="115">
        <f t="shared" ref="O7:O10" si="0">IF(L7=0,0,AVERAGE(L7:M7)/(HLOOKUP(N7,$W$4:$Y$5,2,FALSE)))</f>
        <v>0.62692307692307692</v>
      </c>
      <c r="P7" s="32">
        <v>1</v>
      </c>
      <c r="Q7" s="31">
        <v>10</v>
      </c>
      <c r="S7" s="31">
        <f>K7+Q7</f>
        <v>18</v>
      </c>
      <c r="T7" s="33">
        <v>1</v>
      </c>
      <c r="U7" s="118" t="str">
        <f>IF(AND(I7&gt;=0.55,O7&gt;=0.55),"Q2",IF(OR(I7&gt;=0.55,O7&gt;=0.55),"Q1","-"))</f>
        <v>Q2</v>
      </c>
      <c r="V7" s="116">
        <f>IFERROR(AVERAGE(I7,O7),0)</f>
        <v>0.67255244755244759</v>
      </c>
    </row>
    <row r="8" spans="1:27" ht="18.5" x14ac:dyDescent="0.4">
      <c r="B8" s="28">
        <v>9</v>
      </c>
      <c r="C8" s="16" t="s">
        <v>23</v>
      </c>
      <c r="D8" s="29" t="s">
        <v>24</v>
      </c>
      <c r="E8" s="16" t="s">
        <v>20</v>
      </c>
      <c r="F8" s="30">
        <v>75</v>
      </c>
      <c r="G8" s="30">
        <v>78</v>
      </c>
      <c r="H8" s="163"/>
      <c r="I8" s="115">
        <f t="shared" ref="I8:I10" si="1">IF(F8=0,0,AVERAGE(F8:G8)/(HLOOKUP(H8,$W$4:$Y$5,2,FALSE)))</f>
        <v>0.69545454545454544</v>
      </c>
      <c r="J8" s="32">
        <v>4</v>
      </c>
      <c r="K8" s="31">
        <v>7</v>
      </c>
      <c r="L8" s="30">
        <v>55</v>
      </c>
      <c r="M8" s="30">
        <v>65</v>
      </c>
      <c r="N8" s="163">
        <v>2</v>
      </c>
      <c r="O8" s="115">
        <f t="shared" si="0"/>
        <v>0.46153846153846156</v>
      </c>
      <c r="P8" s="32">
        <v>2</v>
      </c>
      <c r="Q8" s="31">
        <v>9</v>
      </c>
      <c r="S8" s="31">
        <f>K8+Q8</f>
        <v>16</v>
      </c>
      <c r="T8" s="33">
        <v>2</v>
      </c>
      <c r="U8" s="118" t="str">
        <f t="shared" ref="U8" si="2">IF(AND(I8&gt;=0.55,O8&gt;=0.55),"Q2",IF(OR(I8&gt;=0.55,O8&gt;=0.55),"Q1","-"))</f>
        <v>Q1</v>
      </c>
      <c r="V8" s="116">
        <f>IFERROR(AVERAGE(I8,O8),0)</f>
        <v>0.5784965034965035</v>
      </c>
      <c r="W8" s="117"/>
      <c r="X8" s="117"/>
      <c r="Y8" s="117"/>
    </row>
    <row r="9" spans="1:27" ht="18.5" x14ac:dyDescent="0.4">
      <c r="B9" s="28">
        <v>14</v>
      </c>
      <c r="C9" s="34" t="s">
        <v>26</v>
      </c>
      <c r="D9" s="29" t="s">
        <v>27</v>
      </c>
      <c r="E9" s="16" t="s">
        <v>20</v>
      </c>
      <c r="F9" s="30">
        <v>74</v>
      </c>
      <c r="G9" s="30">
        <v>69</v>
      </c>
      <c r="H9" s="163"/>
      <c r="I9" s="115">
        <f t="shared" si="1"/>
        <v>0.65</v>
      </c>
      <c r="J9" s="32">
        <v>7</v>
      </c>
      <c r="K9" s="31" t="s">
        <v>29</v>
      </c>
      <c r="L9" s="30">
        <v>81</v>
      </c>
      <c r="M9" s="30">
        <v>69</v>
      </c>
      <c r="N9" s="163">
        <v>2</v>
      </c>
      <c r="O9" s="115">
        <f t="shared" si="0"/>
        <v>0.57692307692307687</v>
      </c>
      <c r="P9" s="32">
        <v>3</v>
      </c>
      <c r="Q9" s="31" t="s">
        <v>29</v>
      </c>
      <c r="S9" s="31"/>
      <c r="T9" s="33" t="s">
        <v>29</v>
      </c>
      <c r="U9" s="118"/>
      <c r="V9" s="116">
        <f>IFERROR(AVERAGE(I9,O9),0)</f>
        <v>0.6134615384615385</v>
      </c>
      <c r="W9" s="117"/>
      <c r="X9" s="117"/>
      <c r="Y9" s="117"/>
    </row>
    <row r="10" spans="1:27" ht="18.5" x14ac:dyDescent="0.4">
      <c r="B10" s="28">
        <v>46</v>
      </c>
      <c r="C10" s="34" t="s">
        <v>30</v>
      </c>
      <c r="D10" s="29" t="s">
        <v>31</v>
      </c>
      <c r="E10" s="16" t="s">
        <v>20</v>
      </c>
      <c r="F10" s="30">
        <v>62</v>
      </c>
      <c r="G10" s="30">
        <v>67</v>
      </c>
      <c r="H10" s="163"/>
      <c r="I10" s="115">
        <f t="shared" si="1"/>
        <v>0.58636363636363631</v>
      </c>
      <c r="J10" s="50" t="s">
        <v>32</v>
      </c>
      <c r="K10" s="51"/>
      <c r="L10" s="30">
        <v>75</v>
      </c>
      <c r="M10" s="85">
        <v>0</v>
      </c>
      <c r="N10" s="163">
        <v>2</v>
      </c>
      <c r="O10" s="115">
        <f t="shared" si="0"/>
        <v>0.28846153846153844</v>
      </c>
      <c r="P10" s="50" t="s">
        <v>32</v>
      </c>
      <c r="Q10" s="51"/>
      <c r="S10" s="31"/>
      <c r="T10" s="33" t="s">
        <v>32</v>
      </c>
      <c r="U10" s="118"/>
      <c r="V10" s="116">
        <f>IFERROR(AVERAGE(I10,O10),0)</f>
        <v>0.43741258741258737</v>
      </c>
      <c r="W10" s="117"/>
      <c r="X10" s="117"/>
      <c r="Y10" s="117"/>
    </row>
    <row r="11" spans="1:27" ht="18" x14ac:dyDescent="0.4">
      <c r="B11" s="45"/>
      <c r="C11" s="46" t="s">
        <v>52</v>
      </c>
      <c r="D11" s="47" t="s">
        <v>53</v>
      </c>
      <c r="E11" s="48"/>
      <c r="F11" s="406"/>
      <c r="G11" s="407"/>
      <c r="H11" s="407"/>
      <c r="I11" s="407"/>
      <c r="J11" s="407"/>
      <c r="K11" s="408"/>
      <c r="L11" s="406"/>
      <c r="M11" s="407"/>
      <c r="N11" s="407"/>
      <c r="O11" s="407"/>
      <c r="P11" s="407"/>
      <c r="Q11" s="408"/>
      <c r="S11" s="399"/>
      <c r="T11" s="400"/>
      <c r="U11" s="49"/>
      <c r="V11" s="27"/>
    </row>
    <row r="14" spans="1:27" ht="23.25" customHeight="1" x14ac:dyDescent="0.35">
      <c r="L14" s="83"/>
    </row>
    <row r="15" spans="1:27" ht="23.25" customHeight="1" x14ac:dyDescent="0.35">
      <c r="L15" s="86"/>
    </row>
    <row r="16" spans="1:27" ht="23.25" customHeight="1" x14ac:dyDescent="0.35">
      <c r="AA16" s="83"/>
    </row>
    <row r="17" spans="3:27" ht="23.25" customHeight="1" x14ac:dyDescent="0.35">
      <c r="AA17" s="83"/>
    </row>
    <row r="18" spans="3:27" ht="23.25" customHeight="1" x14ac:dyDescent="0.25"/>
    <row r="19" spans="3:27" ht="23.25" customHeight="1" x14ac:dyDescent="0.25"/>
    <row r="20" spans="3:27" ht="23.25" customHeight="1" x14ac:dyDescent="0.4">
      <c r="C20" s="38" t="s">
        <v>34</v>
      </c>
    </row>
    <row r="21" spans="3:27" ht="23.25" customHeight="1" x14ac:dyDescent="0.4">
      <c r="C21" s="98" t="s">
        <v>35</v>
      </c>
    </row>
    <row r="22" spans="3:27" ht="23.25" customHeight="1" x14ac:dyDescent="0.25"/>
    <row r="23" spans="3:27" ht="23.25" customHeight="1" x14ac:dyDescent="0.25"/>
    <row r="24" spans="3:27" ht="23.25" customHeight="1" x14ac:dyDescent="0.25"/>
  </sheetData>
  <sheetProtection sheet="1" objects="1" scenarios="1" selectLockedCells="1" selectUnlockedCells="1"/>
  <sortState xmlns:xlrd2="http://schemas.microsoft.com/office/spreadsheetml/2017/richdata2" ref="B7:AF17">
    <sortCondition descending="1" ref="S7:S17"/>
    <sortCondition descending="1" ref="V7:V17"/>
  </sortState>
  <mergeCells count="24">
    <mergeCell ref="S11:T11"/>
    <mergeCell ref="S6:T6"/>
    <mergeCell ref="F3:I3"/>
    <mergeCell ref="S3:T3"/>
    <mergeCell ref="F4:G4"/>
    <mergeCell ref="I4:I5"/>
    <mergeCell ref="L11:Q11"/>
    <mergeCell ref="F11:K11"/>
    <mergeCell ref="L6:Q6"/>
    <mergeCell ref="P4:P5"/>
    <mergeCell ref="Q4:Q5"/>
    <mergeCell ref="F6:K6"/>
    <mergeCell ref="K4:K5"/>
    <mergeCell ref="L4:M4"/>
    <mergeCell ref="O4:O5"/>
    <mergeCell ref="J4:J5"/>
    <mergeCell ref="H4:H5"/>
    <mergeCell ref="N4:N5"/>
    <mergeCell ref="W3:Y3"/>
    <mergeCell ref="B1:U1"/>
    <mergeCell ref="U4:U5"/>
    <mergeCell ref="V4:V5"/>
    <mergeCell ref="S4:S5"/>
    <mergeCell ref="T4:T5"/>
  </mergeCells>
  <conditionalFormatting sqref="H7:H10">
    <cfRule type="cellIs" dxfId="183" priority="5" operator="equal">
      <formula>2</formula>
    </cfRule>
    <cfRule type="cellIs" dxfId="182" priority="6" operator="equal">
      <formula>1</formula>
    </cfRule>
    <cfRule type="cellIs" dxfId="181" priority="7" operator="equal">
      <formula>0</formula>
    </cfRule>
  </conditionalFormatting>
  <conditionalFormatting sqref="N7:N10">
    <cfRule type="cellIs" dxfId="180" priority="2" operator="equal">
      <formula>2</formula>
    </cfRule>
    <cfRule type="cellIs" dxfId="179" priority="3" operator="equal">
      <formula>1</formula>
    </cfRule>
    <cfRule type="cellIs" dxfId="178" priority="4" operator="equal">
      <formula>0</formula>
    </cfRule>
  </conditionalFormatting>
  <conditionalFormatting sqref="U3:U6 U11:U1048576">
    <cfRule type="cellIs" dxfId="177" priority="11" operator="equal">
      <formula>"Q"</formula>
    </cfRule>
  </conditionalFormatting>
  <conditionalFormatting sqref="U7:U10">
    <cfRule type="containsText" dxfId="176" priority="1" operator="containsText" text="Q">
      <formula>NOT(ISERROR(SEARCH("Q",U7)))</formula>
    </cfRule>
  </conditionalFormatting>
  <dataValidations count="1">
    <dataValidation type="list" allowBlank="1" showInputMessage="1" showErrorMessage="1" sqref="H7:H10 N7:N10" xr:uid="{00000000-0002-0000-0200-000000000000}">
      <formula1>"0,1,2"</formula1>
    </dataValidation>
  </dataValidations>
  <pageMargins left="0.36" right="0.35" top="0.74803149606299213" bottom="0.74803149606299213" header="0.31496062992125984" footer="0.31496062992125984"/>
  <pageSetup paperSize="9" scale="69" fitToHeight="9" orientation="landscape" horizontalDpi="4294967294" verticalDpi="4294967294" r:id="rId1"/>
  <rowBreaks count="1" manualBreakCount="1">
    <brk id="1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B1:Z16"/>
  <sheetViews>
    <sheetView showGridLines="0" zoomScale="90" zoomScaleNormal="90" zoomScaleSheetLayoutView="90" workbookViewId="0">
      <pane xSplit="6" ySplit="5" topLeftCell="G6" activePane="bottomRight" state="frozen"/>
      <selection pane="topRight" activeCell="H1" sqref="H1"/>
      <selection pane="bottomLeft" activeCell="A6" sqref="A6"/>
      <selection pane="bottomRight" activeCell="J7" sqref="J7"/>
    </sheetView>
  </sheetViews>
  <sheetFormatPr defaultRowHeight="15" customHeight="1" x14ac:dyDescent="0.25"/>
  <cols>
    <col min="1" max="1" width="3.26953125" customWidth="1"/>
    <col min="2" max="2" width="8.26953125" customWidth="1"/>
    <col min="3" max="3" width="27.81640625" customWidth="1"/>
    <col min="4" max="4" width="31.7265625" style="12" customWidth="1"/>
    <col min="5" max="5" width="9.7265625" style="12" customWidth="1"/>
    <col min="6" max="6" width="18.54296875" customWidth="1"/>
    <col min="7" max="8" width="10" customWidth="1"/>
    <col min="9" max="9" width="7" customWidth="1"/>
    <col min="10" max="10" width="8.81640625" customWidth="1"/>
    <col min="11" max="11" width="7.453125" customWidth="1"/>
    <col min="12" max="12" width="7.1796875" customWidth="1"/>
    <col min="13" max="14" width="10" customWidth="1"/>
    <col min="15" max="15" width="7.7265625" customWidth="1"/>
    <col min="16" max="16" width="8.7265625" customWidth="1"/>
    <col min="17" max="17" width="7.81640625" customWidth="1"/>
    <col min="18" max="18" width="7.1796875" customWidth="1"/>
    <col min="19" max="19" width="1" customWidth="1"/>
    <col min="21" max="21" width="9.81640625" customWidth="1"/>
    <col min="22" max="22" width="7.54296875" style="3" customWidth="1"/>
    <col min="23" max="23" width="9.7265625" bestFit="1" customWidth="1"/>
    <col min="24" max="25" width="7.1796875" bestFit="1" customWidth="1"/>
  </cols>
  <sheetData>
    <row r="1" spans="2:26" ht="50.25" customHeight="1" x14ac:dyDescent="0.25">
      <c r="B1" s="395" t="s">
        <v>38</v>
      </c>
      <c r="C1" s="396"/>
      <c r="D1" s="396"/>
      <c r="E1" s="396"/>
      <c r="F1" s="396"/>
      <c r="G1" s="396"/>
      <c r="H1" s="396"/>
      <c r="I1" s="396"/>
      <c r="J1" s="396"/>
      <c r="K1" s="396"/>
      <c r="L1" s="396"/>
      <c r="M1" s="396"/>
      <c r="N1" s="396"/>
      <c r="O1" s="396"/>
      <c r="P1" s="396"/>
      <c r="Q1" s="396"/>
      <c r="R1" s="396"/>
      <c r="S1" s="396"/>
      <c r="T1" s="396"/>
      <c r="U1" s="396"/>
      <c r="V1" s="396"/>
      <c r="W1" s="3"/>
    </row>
    <row r="2" spans="2:26" ht="12.5" x14ac:dyDescent="0.25">
      <c r="D2"/>
      <c r="E2"/>
      <c r="V2"/>
    </row>
    <row r="3" spans="2:26" ht="26.25" customHeight="1" x14ac:dyDescent="0.25">
      <c r="G3" s="401"/>
      <c r="H3" s="401"/>
      <c r="I3" s="401"/>
      <c r="J3" s="401"/>
      <c r="K3" s="23"/>
      <c r="L3" s="23"/>
      <c r="N3" s="24"/>
      <c r="O3" s="24"/>
      <c r="P3" s="24"/>
      <c r="T3" s="411">
        <f ca="1">NOW()</f>
        <v>45212.654339351851</v>
      </c>
      <c r="U3" s="411"/>
      <c r="V3" s="35"/>
      <c r="W3" s="3"/>
      <c r="X3" s="394" t="s">
        <v>39</v>
      </c>
      <c r="Y3" s="394"/>
      <c r="Z3" s="394"/>
    </row>
    <row r="4" spans="2:26" ht="22.9" customHeight="1" x14ac:dyDescent="0.5">
      <c r="B4" s="13"/>
      <c r="C4" s="25"/>
      <c r="G4" s="402" t="s">
        <v>40</v>
      </c>
      <c r="H4" s="403"/>
      <c r="I4" s="392" t="s">
        <v>41</v>
      </c>
      <c r="J4" s="412" t="s">
        <v>54</v>
      </c>
      <c r="K4" s="404" t="s">
        <v>43</v>
      </c>
      <c r="L4" s="409" t="s">
        <v>14</v>
      </c>
      <c r="M4" s="402" t="s">
        <v>44</v>
      </c>
      <c r="N4" s="403"/>
      <c r="O4" s="392" t="s">
        <v>41</v>
      </c>
      <c r="P4" s="412" t="s">
        <v>55</v>
      </c>
      <c r="Q4" s="404" t="s">
        <v>43</v>
      </c>
      <c r="R4" s="409" t="s">
        <v>14</v>
      </c>
      <c r="T4" s="398" t="s">
        <v>46</v>
      </c>
      <c r="U4" s="398" t="s">
        <v>6</v>
      </c>
      <c r="V4" s="371" t="s">
        <v>7</v>
      </c>
      <c r="W4" s="397" t="s">
        <v>47</v>
      </c>
      <c r="X4" s="164">
        <v>0</v>
      </c>
      <c r="Y4" s="165">
        <v>1</v>
      </c>
      <c r="Z4" s="166">
        <v>2</v>
      </c>
    </row>
    <row r="5" spans="2:26" ht="20" x14ac:dyDescent="0.25">
      <c r="B5" s="39" t="s">
        <v>8</v>
      </c>
      <c r="C5" s="39" t="s">
        <v>9</v>
      </c>
      <c r="D5" s="39" t="s">
        <v>10</v>
      </c>
      <c r="E5" s="39" t="s">
        <v>11</v>
      </c>
      <c r="F5" s="39" t="s">
        <v>12</v>
      </c>
      <c r="G5" s="26" t="s">
        <v>48</v>
      </c>
      <c r="H5" s="26" t="s">
        <v>49</v>
      </c>
      <c r="I5" s="393"/>
      <c r="J5" s="413"/>
      <c r="K5" s="405"/>
      <c r="L5" s="410"/>
      <c r="M5" s="26" t="s">
        <v>48</v>
      </c>
      <c r="N5" s="26" t="s">
        <v>49</v>
      </c>
      <c r="O5" s="393"/>
      <c r="P5" s="413"/>
      <c r="Q5" s="405"/>
      <c r="R5" s="410"/>
      <c r="T5" s="398"/>
      <c r="U5" s="398"/>
      <c r="V5" s="372"/>
      <c r="W5" s="397"/>
      <c r="X5" s="167">
        <v>110</v>
      </c>
      <c r="Y5" s="167">
        <v>120</v>
      </c>
      <c r="Z5" s="167">
        <v>130</v>
      </c>
    </row>
    <row r="6" spans="2:26" ht="20" x14ac:dyDescent="0.35">
      <c r="B6" s="45"/>
      <c r="C6" s="173" t="s">
        <v>37</v>
      </c>
      <c r="D6" s="174"/>
      <c r="E6" s="175"/>
      <c r="F6" s="176"/>
      <c r="G6" s="406"/>
      <c r="H6" s="407"/>
      <c r="I6" s="407"/>
      <c r="J6" s="407"/>
      <c r="K6" s="407"/>
      <c r="L6" s="408"/>
      <c r="M6" s="406"/>
      <c r="N6" s="407"/>
      <c r="O6" s="407"/>
      <c r="P6" s="407"/>
      <c r="Q6" s="407"/>
      <c r="R6" s="408"/>
      <c r="T6" s="399"/>
      <c r="U6" s="400"/>
      <c r="V6" s="49"/>
      <c r="W6" s="27"/>
    </row>
    <row r="7" spans="2:26" ht="18.5" x14ac:dyDescent="0.4">
      <c r="B7" s="120"/>
      <c r="C7" s="16"/>
      <c r="D7" s="29"/>
      <c r="E7" s="29"/>
      <c r="F7" s="16"/>
      <c r="G7" s="30"/>
      <c r="H7" s="30"/>
      <c r="I7" s="163"/>
      <c r="J7" s="115">
        <f>IF(G7=0,0,AVERAGE(G7:H7)/(HLOOKUP(I7,$X$4:$Z$5,2,FALSE)))</f>
        <v>0</v>
      </c>
      <c r="K7" s="32"/>
      <c r="L7" s="77">
        <f t="shared" ref="L7:L9" si="0">IF(K7=0,,IF(K7&gt;10,,11-(K7)))</f>
        <v>0</v>
      </c>
      <c r="M7" s="30"/>
      <c r="N7" s="30"/>
      <c r="O7" s="163"/>
      <c r="P7" s="115">
        <f t="shared" ref="P7:P10" si="1">IF(M7=0,0,AVERAGE(M7:N7)/(HLOOKUP(O7,$X$4:$Z$5,2,FALSE)))</f>
        <v>0</v>
      </c>
      <c r="Q7" s="32"/>
      <c r="R7" s="77">
        <f t="shared" ref="R7:R9" si="2">IF(Q7=0,,IF(Q7&gt;10,,11-(Q7)))</f>
        <v>0</v>
      </c>
      <c r="T7" s="31">
        <f>L7+R7</f>
        <v>0</v>
      </c>
      <c r="U7" s="113"/>
      <c r="V7" s="118" t="str">
        <f>IF(AND(J7&gt;=0.55,P7&gt;=0.55),"Q2",IF(OR(J7&gt;=0.55,P7&gt;=0.55),"Q1","-"))</f>
        <v>-</v>
      </c>
      <c r="W7" s="116">
        <f>IF(P7=0,J7,(AVERAGE(J7,P7)))</f>
        <v>0</v>
      </c>
    </row>
    <row r="8" spans="2:26" ht="18.5" x14ac:dyDescent="0.4">
      <c r="B8" s="120"/>
      <c r="C8" s="16"/>
      <c r="D8" s="29"/>
      <c r="E8" s="29"/>
      <c r="F8" s="16"/>
      <c r="G8" s="30"/>
      <c r="H8" s="30"/>
      <c r="I8" s="163"/>
      <c r="J8" s="115">
        <f t="shared" ref="J8:J10" si="3">IF(G8=0,0,AVERAGE(G8:H8)/(HLOOKUP(I8,$X$4:$Z$5,2,FALSE)))</f>
        <v>0</v>
      </c>
      <c r="K8" s="32"/>
      <c r="L8" s="77">
        <f t="shared" si="0"/>
        <v>0</v>
      </c>
      <c r="M8" s="30"/>
      <c r="N8" s="30"/>
      <c r="O8" s="163"/>
      <c r="P8" s="115">
        <f t="shared" si="1"/>
        <v>0</v>
      </c>
      <c r="Q8" s="32"/>
      <c r="R8" s="77">
        <f t="shared" si="2"/>
        <v>0</v>
      </c>
      <c r="T8" s="31">
        <f>L8+R8</f>
        <v>0</v>
      </c>
      <c r="U8" s="113"/>
      <c r="V8" s="118" t="str">
        <f t="shared" ref="V8:V10" si="4">IF(AND(J8&gt;=0.55,P8&gt;=0.55),"Q2",IF(OR(J8&gt;=0.55,P8&gt;=0.55),"Q1","-"))</f>
        <v>-</v>
      </c>
      <c r="W8" s="116">
        <f t="shared" ref="W8:W10" si="5">IF(P8=0,J8,(AVERAGE(J8,P8)))</f>
        <v>0</v>
      </c>
    </row>
    <row r="9" spans="2:26" ht="18.5" x14ac:dyDescent="0.4">
      <c r="B9" s="120"/>
      <c r="C9" s="34"/>
      <c r="D9" s="29"/>
      <c r="E9" s="29"/>
      <c r="F9" s="16"/>
      <c r="G9" s="30"/>
      <c r="H9" s="30"/>
      <c r="I9" s="163"/>
      <c r="J9" s="115">
        <f t="shared" si="3"/>
        <v>0</v>
      </c>
      <c r="K9" s="32"/>
      <c r="L9" s="77">
        <f t="shared" si="0"/>
        <v>0</v>
      </c>
      <c r="M9" s="30"/>
      <c r="N9" s="30"/>
      <c r="O9" s="163"/>
      <c r="P9" s="115">
        <f t="shared" si="1"/>
        <v>0</v>
      </c>
      <c r="Q9" s="32"/>
      <c r="R9" s="77">
        <f t="shared" si="2"/>
        <v>0</v>
      </c>
      <c r="T9" s="31">
        <f>L9+R9</f>
        <v>0</v>
      </c>
      <c r="U9" s="113"/>
      <c r="V9" s="118" t="str">
        <f t="shared" si="4"/>
        <v>-</v>
      </c>
      <c r="W9" s="116">
        <f t="shared" si="5"/>
        <v>0</v>
      </c>
    </row>
    <row r="10" spans="2:26" ht="18.5" x14ac:dyDescent="0.4">
      <c r="B10" s="120"/>
      <c r="C10" s="34"/>
      <c r="D10" s="29"/>
      <c r="E10" s="29"/>
      <c r="F10" s="16"/>
      <c r="G10" s="30"/>
      <c r="H10" s="30"/>
      <c r="I10" s="163"/>
      <c r="J10" s="115">
        <f t="shared" si="3"/>
        <v>0</v>
      </c>
      <c r="K10" s="50" t="s">
        <v>32</v>
      </c>
      <c r="L10" s="51"/>
      <c r="M10" s="30"/>
      <c r="N10" s="30"/>
      <c r="O10" s="163"/>
      <c r="P10" s="115">
        <f t="shared" si="1"/>
        <v>0</v>
      </c>
      <c r="Q10" s="50" t="s">
        <v>32</v>
      </c>
      <c r="R10" s="51"/>
      <c r="T10" s="51"/>
      <c r="U10" s="114" t="s">
        <v>32</v>
      </c>
      <c r="V10" s="118" t="str">
        <f t="shared" si="4"/>
        <v>-</v>
      </c>
      <c r="W10" s="116">
        <f t="shared" si="5"/>
        <v>0</v>
      </c>
    </row>
    <row r="13" spans="2:26" ht="15" customHeight="1" x14ac:dyDescent="0.35">
      <c r="J13" s="168"/>
      <c r="K13" s="168"/>
    </row>
    <row r="14" spans="2:26" ht="15" customHeight="1" x14ac:dyDescent="0.35">
      <c r="J14" s="168"/>
      <c r="K14" s="168"/>
    </row>
    <row r="15" spans="2:26" ht="15" customHeight="1" x14ac:dyDescent="0.35">
      <c r="J15" s="168"/>
      <c r="K15" s="168"/>
    </row>
    <row r="16" spans="2:26" ht="15" customHeight="1" x14ac:dyDescent="0.35">
      <c r="J16" s="168"/>
      <c r="K16" s="168"/>
    </row>
  </sheetData>
  <mergeCells count="21">
    <mergeCell ref="T4:T5"/>
    <mergeCell ref="U4:U5"/>
    <mergeCell ref="G6:L6"/>
    <mergeCell ref="M6:R6"/>
    <mergeCell ref="T6:U6"/>
    <mergeCell ref="X3:Z3"/>
    <mergeCell ref="V4:V5"/>
    <mergeCell ref="B1:V1"/>
    <mergeCell ref="G3:J3"/>
    <mergeCell ref="T3:U3"/>
    <mergeCell ref="G4:H4"/>
    <mergeCell ref="J4:J5"/>
    <mergeCell ref="K4:K5"/>
    <mergeCell ref="L4:L5"/>
    <mergeCell ref="M4:N4"/>
    <mergeCell ref="W4:W5"/>
    <mergeCell ref="I4:I5"/>
    <mergeCell ref="O4:O5"/>
    <mergeCell ref="P4:P5"/>
    <mergeCell ref="Q4:Q5"/>
    <mergeCell ref="R4:R5"/>
  </mergeCells>
  <conditionalFormatting sqref="I7:I10">
    <cfRule type="cellIs" dxfId="175" priority="4" operator="equal">
      <formula>2</formula>
    </cfRule>
    <cfRule type="cellIs" dxfId="174" priority="5" operator="equal">
      <formula>1</formula>
    </cfRule>
    <cfRule type="cellIs" dxfId="173" priority="6" operator="equal">
      <formula>0</formula>
    </cfRule>
  </conditionalFormatting>
  <conditionalFormatting sqref="O7:O10">
    <cfRule type="cellIs" dxfId="172" priority="1" operator="equal">
      <formula>2</formula>
    </cfRule>
    <cfRule type="cellIs" dxfId="171" priority="2" operator="equal">
      <formula>1</formula>
    </cfRule>
    <cfRule type="cellIs" dxfId="170" priority="3" operator="equal">
      <formula>0</formula>
    </cfRule>
  </conditionalFormatting>
  <conditionalFormatting sqref="V3:V6 V11:V1048576">
    <cfRule type="cellIs" dxfId="169" priority="11" operator="equal">
      <formula>"Q"</formula>
    </cfRule>
  </conditionalFormatting>
  <conditionalFormatting sqref="V7:V10">
    <cfRule type="containsText" dxfId="168" priority="7" operator="containsText" text="Q">
      <formula>NOT(ISERROR(SEARCH("Q",V7)))</formula>
    </cfRule>
  </conditionalFormatting>
  <dataValidations disablePrompts="1" count="1">
    <dataValidation type="list" allowBlank="1" showInputMessage="1" showErrorMessage="1" sqref="I7:I10 O7:O10" xr:uid="{00000000-0002-0000-0300-000000000000}">
      <formula1>"0,1,2"</formula1>
    </dataValidation>
  </dataValidations>
  <pageMargins left="0.36" right="0.35" top="0.74803149606299213" bottom="0.74803149606299213" header="0.31496062992125984" footer="0.31496062992125984"/>
  <pageSetup paperSize="9" scale="69" fitToHeight="9" orientation="landscape" horizontalDpi="4294967294" verticalDpi="429496729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U26"/>
  <sheetViews>
    <sheetView showGridLines="0" showRowColHeaders="0" zoomScale="90" zoomScaleNormal="90" workbookViewId="0">
      <selection activeCell="M14" sqref="M14"/>
    </sheetView>
  </sheetViews>
  <sheetFormatPr defaultRowHeight="12.5" x14ac:dyDescent="0.25"/>
  <cols>
    <col min="1" max="1" width="7.7265625" style="3" customWidth="1"/>
    <col min="2" max="2" width="24.81640625" customWidth="1"/>
    <col min="3" max="3" width="26.453125" customWidth="1"/>
    <col min="4" max="4" width="11.453125" style="3" customWidth="1"/>
    <col min="5" max="5" width="14.7265625" customWidth="1"/>
    <col min="6" max="8" width="9.1796875" customWidth="1"/>
    <col min="9" max="9" width="7.81640625" customWidth="1"/>
    <col min="11" max="13" width="9.1796875" customWidth="1"/>
    <col min="14" max="14" width="7.81640625" customWidth="1"/>
    <col min="16" max="16" width="1.26953125" customWidth="1"/>
    <col min="17" max="17" width="10.26953125" customWidth="1"/>
    <col min="19" max="19" width="8.81640625" customWidth="1"/>
    <col min="20" max="21" width="8" customWidth="1"/>
  </cols>
  <sheetData>
    <row r="1" spans="1:21" ht="26.25" customHeight="1" x14ac:dyDescent="0.5">
      <c r="B1" s="90" t="s">
        <v>56</v>
      </c>
      <c r="C1" s="65"/>
      <c r="D1" s="66"/>
      <c r="E1" s="67"/>
      <c r="F1" s="68"/>
      <c r="G1" s="68"/>
      <c r="H1" s="68"/>
      <c r="I1" s="68"/>
      <c r="J1" s="68"/>
      <c r="K1" s="68"/>
      <c r="L1" s="68"/>
      <c r="M1" s="68"/>
      <c r="N1" s="68"/>
      <c r="O1" s="68"/>
      <c r="P1" s="68"/>
      <c r="Q1" s="68"/>
      <c r="R1" s="69"/>
      <c r="U1" s="3"/>
    </row>
    <row r="2" spans="1:21" ht="22.5" x14ac:dyDescent="0.45">
      <c r="B2" s="70"/>
      <c r="C2" s="70"/>
      <c r="D2" s="71"/>
      <c r="E2" s="70"/>
      <c r="F2" s="72"/>
      <c r="G2" s="1"/>
      <c r="H2" s="1"/>
      <c r="I2" s="8"/>
      <c r="L2" s="5"/>
      <c r="Q2" s="1"/>
      <c r="R2" s="1"/>
    </row>
    <row r="3" spans="1:21" ht="20" x14ac:dyDescent="0.4">
      <c r="B3" s="73"/>
      <c r="C3" s="73"/>
      <c r="D3" s="74"/>
      <c r="E3" s="73"/>
      <c r="F3" s="6"/>
      <c r="G3" s="60"/>
      <c r="J3" s="1"/>
      <c r="K3" s="1"/>
      <c r="L3" s="1"/>
      <c r="M3" s="1"/>
      <c r="N3" s="1"/>
      <c r="O3" s="1"/>
      <c r="Q3" s="422" t="s">
        <v>57</v>
      </c>
      <c r="R3" s="423"/>
    </row>
    <row r="4" spans="1:21" ht="20" x14ac:dyDescent="0.4">
      <c r="Q4" s="424">
        <f ca="1">NOW()</f>
        <v>45212.654339351851</v>
      </c>
      <c r="R4" s="425"/>
      <c r="T4" s="3"/>
      <c r="U4" s="3"/>
    </row>
    <row r="5" spans="1:21" s="4" customFormat="1" ht="26" x14ac:dyDescent="0.25">
      <c r="A5" s="39" t="s">
        <v>8</v>
      </c>
      <c r="B5" s="93" t="s">
        <v>58</v>
      </c>
      <c r="C5" s="93" t="s">
        <v>59</v>
      </c>
      <c r="D5" s="39" t="s">
        <v>11</v>
      </c>
      <c r="E5" s="39" t="s">
        <v>60</v>
      </c>
      <c r="F5" s="89" t="s">
        <v>61</v>
      </c>
      <c r="G5" s="89" t="s">
        <v>62</v>
      </c>
      <c r="H5" s="89" t="s">
        <v>63</v>
      </c>
      <c r="I5" s="89" t="s">
        <v>13</v>
      </c>
      <c r="J5" s="89" t="s">
        <v>14</v>
      </c>
      <c r="K5" s="89" t="s">
        <v>61</v>
      </c>
      <c r="L5" s="89" t="s">
        <v>62</v>
      </c>
      <c r="M5" s="89" t="s">
        <v>63</v>
      </c>
      <c r="N5" s="89" t="s">
        <v>13</v>
      </c>
      <c r="O5" s="89" t="s">
        <v>14</v>
      </c>
      <c r="P5"/>
      <c r="Q5" s="89" t="s">
        <v>5</v>
      </c>
      <c r="R5" s="89" t="s">
        <v>6</v>
      </c>
      <c r="S5" s="87" t="s">
        <v>64</v>
      </c>
      <c r="T5" s="87" t="s">
        <v>65</v>
      </c>
      <c r="U5" s="141" t="s">
        <v>66</v>
      </c>
    </row>
    <row r="6" spans="1:21" ht="18" x14ac:dyDescent="0.35">
      <c r="A6" s="97"/>
      <c r="B6" s="88" t="s">
        <v>67</v>
      </c>
      <c r="C6" s="96"/>
      <c r="D6" s="92"/>
      <c r="E6" s="84"/>
      <c r="F6" s="414" t="s">
        <v>68</v>
      </c>
      <c r="G6" s="415"/>
      <c r="H6" s="415"/>
      <c r="I6" s="415"/>
      <c r="J6" s="416"/>
      <c r="K6" s="417" t="s">
        <v>69</v>
      </c>
      <c r="L6" s="418"/>
      <c r="M6" s="418"/>
      <c r="N6" s="418"/>
      <c r="O6" s="419"/>
      <c r="Q6" s="420" t="s">
        <v>70</v>
      </c>
      <c r="R6" s="421"/>
    </row>
    <row r="7" spans="1:21" s="82" customFormat="1" ht="18" x14ac:dyDescent="0.25">
      <c r="A7" s="15">
        <v>5</v>
      </c>
      <c r="B7" s="94" t="s">
        <v>18</v>
      </c>
      <c r="C7" s="95" t="s">
        <v>19</v>
      </c>
      <c r="D7" s="62"/>
      <c r="E7" s="16" t="s">
        <v>20</v>
      </c>
      <c r="F7" s="77">
        <v>120</v>
      </c>
      <c r="G7" s="77">
        <v>148</v>
      </c>
      <c r="H7" s="99">
        <f>IFERROR(IF(F7=0,0,((AVERAGE(F7:G7))/T7)),"test")</f>
        <v>0.51538461538461533</v>
      </c>
      <c r="I7" s="78">
        <v>2</v>
      </c>
      <c r="J7" s="79">
        <v>9</v>
      </c>
      <c r="K7" s="77">
        <v>171</v>
      </c>
      <c r="L7" s="77">
        <v>162</v>
      </c>
      <c r="M7" s="99">
        <f>IFERROR(IF(K7=0,0,((AVERAGE(K7:L7))/U7)),"test")</f>
        <v>1.1081530782029949</v>
      </c>
      <c r="N7" s="78">
        <v>1</v>
      </c>
      <c r="O7" s="79">
        <v>10</v>
      </c>
      <c r="P7"/>
      <c r="Q7" s="80">
        <f>O7+J7</f>
        <v>19</v>
      </c>
      <c r="R7" s="9">
        <v>1</v>
      </c>
      <c r="S7" s="81">
        <v>220</v>
      </c>
      <c r="T7" s="81">
        <v>260</v>
      </c>
      <c r="U7" s="100">
        <f>IFERROR(AVERAGE(F7:G7,K7:L7),"-")</f>
        <v>150.25</v>
      </c>
    </row>
    <row r="8" spans="1:21" s="82" customFormat="1" ht="18" x14ac:dyDescent="0.25">
      <c r="A8" s="15">
        <v>3</v>
      </c>
      <c r="B8" s="16" t="s">
        <v>23</v>
      </c>
      <c r="C8" s="29" t="s">
        <v>24</v>
      </c>
      <c r="D8" s="62"/>
      <c r="E8" s="16" t="s">
        <v>20</v>
      </c>
      <c r="F8" s="77">
        <v>128</v>
      </c>
      <c r="G8" s="77">
        <v>144</v>
      </c>
      <c r="H8" s="99">
        <f>IFERROR(IF(F8=0,0,((AVERAGE(F8:G8))/T8)),"test")</f>
        <v>0.52307692307692311</v>
      </c>
      <c r="I8" s="78">
        <v>1</v>
      </c>
      <c r="J8" s="79">
        <v>10</v>
      </c>
      <c r="K8" s="77">
        <v>162</v>
      </c>
      <c r="L8" s="77">
        <v>159</v>
      </c>
      <c r="M8" s="99">
        <f>IFERROR(IF(K8=0,0,((AVERAGE(K8:L8))/U8)),"test")</f>
        <v>1.0826306913996628</v>
      </c>
      <c r="N8" s="78">
        <v>3</v>
      </c>
      <c r="O8" s="79">
        <v>8</v>
      </c>
      <c r="P8"/>
      <c r="Q8" s="80">
        <f>O8+J8</f>
        <v>18</v>
      </c>
      <c r="R8" s="9">
        <v>2</v>
      </c>
      <c r="S8" s="81">
        <v>220</v>
      </c>
      <c r="T8" s="81">
        <v>260</v>
      </c>
      <c r="U8" s="100">
        <f>IFERROR(AVERAGE(F8:G8,K8:L8),"-")</f>
        <v>148.25</v>
      </c>
    </row>
    <row r="9" spans="1:21" s="82" customFormat="1" ht="18" x14ac:dyDescent="0.25">
      <c r="A9" s="15">
        <v>1</v>
      </c>
      <c r="B9" s="16" t="s">
        <v>71</v>
      </c>
      <c r="C9" s="29" t="s">
        <v>27</v>
      </c>
      <c r="D9" s="62"/>
      <c r="E9" s="16" t="s">
        <v>20</v>
      </c>
      <c r="F9" s="77">
        <v>124</v>
      </c>
      <c r="G9" s="77">
        <v>142</v>
      </c>
      <c r="H9" s="99" t="str">
        <f>IFERROR(IF(F9=0,0,((AVERAGE(F9:G9))/S9)),"test")</f>
        <v>test</v>
      </c>
      <c r="I9" s="78">
        <v>3</v>
      </c>
      <c r="J9" s="79">
        <v>8</v>
      </c>
      <c r="K9" s="77">
        <v>169</v>
      </c>
      <c r="L9" s="77">
        <v>153</v>
      </c>
      <c r="M9" s="99" t="str">
        <f>IFERROR(IF(K9=0,0,((AVERAGE(K9:L9))/T9)),"test")</f>
        <v>test</v>
      </c>
      <c r="N9" s="78">
        <v>2</v>
      </c>
      <c r="O9" s="79">
        <v>9</v>
      </c>
      <c r="P9"/>
      <c r="Q9" s="80">
        <f>O9+J9</f>
        <v>17</v>
      </c>
      <c r="R9" s="9">
        <v>3</v>
      </c>
      <c r="S9" s="81">
        <v>0</v>
      </c>
      <c r="T9" s="81">
        <v>0</v>
      </c>
      <c r="U9" s="100">
        <f>IFERROR(AVERAGE(F9:G9,K9:L9),"-")</f>
        <v>147</v>
      </c>
    </row>
    <row r="10" spans="1:21" s="82" customFormat="1" ht="18" x14ac:dyDescent="0.25">
      <c r="A10" s="15">
        <v>2</v>
      </c>
      <c r="B10" s="16" t="s">
        <v>72</v>
      </c>
      <c r="C10" s="29" t="s">
        <v>31</v>
      </c>
      <c r="D10" s="62"/>
      <c r="E10" s="16" t="s">
        <v>20</v>
      </c>
      <c r="F10" s="77">
        <v>120</v>
      </c>
      <c r="G10" s="77">
        <v>132</v>
      </c>
      <c r="H10" s="99">
        <f>IFERROR(IF(F10=0,0,((AVERAGE(F10:G10))/T10)),"test")</f>
        <v>0.48461538461538461</v>
      </c>
      <c r="I10" s="78">
        <v>4</v>
      </c>
      <c r="J10" s="79">
        <v>7</v>
      </c>
      <c r="K10" s="77">
        <v>131</v>
      </c>
      <c r="L10" s="77">
        <v>138</v>
      </c>
      <c r="M10" s="99">
        <f>IFERROR(IF(K10=0,0,((AVERAGE(K10:L10))/U10)),"test")</f>
        <v>1.0326295585412668</v>
      </c>
      <c r="N10" s="78">
        <v>5</v>
      </c>
      <c r="O10" s="79">
        <v>6</v>
      </c>
      <c r="P10"/>
      <c r="Q10" s="80">
        <f>O10+J10</f>
        <v>13</v>
      </c>
      <c r="R10" s="9">
        <v>4</v>
      </c>
      <c r="S10" s="81">
        <v>220</v>
      </c>
      <c r="T10" s="81">
        <v>260</v>
      </c>
      <c r="U10" s="100">
        <f>IFERROR(AVERAGE(F10:G10,K10:L10),"-")</f>
        <v>130.25</v>
      </c>
    </row>
    <row r="11" spans="1:21" ht="18" x14ac:dyDescent="0.35">
      <c r="A11" s="97"/>
      <c r="B11" s="91" t="s">
        <v>73</v>
      </c>
      <c r="C11" s="96"/>
      <c r="D11" s="92"/>
      <c r="E11" s="84" t="s">
        <v>74</v>
      </c>
      <c r="F11" s="414" t="s">
        <v>68</v>
      </c>
      <c r="G11" s="415"/>
      <c r="H11" s="415"/>
      <c r="I11" s="415"/>
      <c r="J11" s="416"/>
      <c r="K11" s="417" t="s">
        <v>75</v>
      </c>
      <c r="L11" s="418"/>
      <c r="M11" s="418"/>
      <c r="N11" s="418"/>
      <c r="O11" s="419"/>
      <c r="Q11" s="420" t="s">
        <v>70</v>
      </c>
      <c r="R11" s="421"/>
    </row>
    <row r="25" spans="2:2" ht="20" x14ac:dyDescent="0.4">
      <c r="B25" s="38" t="s">
        <v>34</v>
      </c>
    </row>
    <row r="26" spans="2:2" ht="20" x14ac:dyDescent="0.4">
      <c r="B26" s="98" t="s">
        <v>35</v>
      </c>
    </row>
  </sheetData>
  <sheetProtection sheet="1" objects="1" scenarios="1" selectLockedCells="1" selectUnlockedCells="1"/>
  <mergeCells count="8">
    <mergeCell ref="F11:J11"/>
    <mergeCell ref="K11:O11"/>
    <mergeCell ref="Q11:R11"/>
    <mergeCell ref="Q3:R3"/>
    <mergeCell ref="Q4:R4"/>
    <mergeCell ref="F6:J6"/>
    <mergeCell ref="K6:O6"/>
    <mergeCell ref="Q6:R6"/>
  </mergeCells>
  <conditionalFormatting sqref="H7:H10">
    <cfRule type="cellIs" dxfId="167" priority="2" operator="equal">
      <formula>0</formula>
    </cfRule>
  </conditionalFormatting>
  <conditionalFormatting sqref="M7:M10">
    <cfRule type="cellIs" dxfId="166" priority="1" operator="equal">
      <formula>0</formula>
    </cfRule>
  </conditionalFormatting>
  <pageMargins left="0.7" right="0.7" top="0.75" bottom="0.75" header="0.3" footer="0.3"/>
  <pageSetup paperSize="9" orientation="portrait" verticalDpi="0" r:id="rId1"/>
  <ignoredErrors>
    <ignoredError sqref="U7"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F16"/>
  <sheetViews>
    <sheetView showGridLines="0" zoomScale="90" zoomScaleNormal="90" workbookViewId="0">
      <selection activeCell="I7" sqref="I7"/>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14.7265625" customWidth="1"/>
    <col min="6" max="8" width="9.1796875" customWidth="1"/>
    <col min="9" max="9" width="7.81640625" customWidth="1"/>
    <col min="11" max="11" width="7.54296875" customWidth="1"/>
    <col min="12" max="14" width="9.1796875" customWidth="1"/>
    <col min="15" max="15" width="7.81640625" customWidth="1"/>
    <col min="17" max="17" width="7" customWidth="1"/>
    <col min="18" max="18" width="1.26953125" customWidth="1"/>
    <col min="19" max="19" width="10.26953125" customWidth="1"/>
    <col min="21" max="22" width="7.7265625" customWidth="1"/>
    <col min="23" max="23" width="9.179687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81</v>
      </c>
      <c r="C6" s="157"/>
      <c r="D6" s="153"/>
      <c r="E6" s="158"/>
      <c r="F6" s="426" t="s">
        <v>82</v>
      </c>
      <c r="G6" s="427"/>
      <c r="H6" s="427"/>
      <c r="I6" s="427"/>
      <c r="J6" s="427"/>
      <c r="K6" s="428"/>
      <c r="L6" s="426" t="s">
        <v>82</v>
      </c>
      <c r="M6" s="427"/>
      <c r="N6" s="427"/>
      <c r="O6" s="427"/>
      <c r="P6" s="427"/>
      <c r="Q6" s="428"/>
      <c r="S6" s="431"/>
      <c r="T6" s="432"/>
    </row>
    <row r="7" spans="1:32" s="82" customFormat="1" ht="18.5" x14ac:dyDescent="0.25">
      <c r="A7" s="76"/>
      <c r="B7" s="16"/>
      <c r="C7" s="29"/>
      <c r="D7" s="62"/>
      <c r="E7" s="16"/>
      <c r="F7" s="79"/>
      <c r="G7" s="79"/>
      <c r="H7" s="99">
        <f t="shared" ref="H7:H16" si="0">IFERROR(IF(F7=0,0,((AVERAGE(F7:G7))/U7)),"test")</f>
        <v>0</v>
      </c>
      <c r="I7" s="78"/>
      <c r="J7" s="77">
        <f>IF(I7=0,,IF(I7&gt;10,,11-(I7)))</f>
        <v>0</v>
      </c>
      <c r="K7" s="118" t="str">
        <f>IF(H7="test","-",IF(H7&gt;=0.6,"Q1","-"))</f>
        <v>-</v>
      </c>
      <c r="L7" s="79"/>
      <c r="M7" s="79"/>
      <c r="N7" s="99">
        <f t="shared" ref="N7:N16" si="1">IFERROR(IF(L7=0,0,((AVERAGE(L7:M7))/V7)),"test")</f>
        <v>0</v>
      </c>
      <c r="O7" s="78"/>
      <c r="P7" s="77">
        <f>IF(O7=0,,IF(O7&gt;10,,11-(O7)))</f>
        <v>0</v>
      </c>
      <c r="Q7" s="118" t="str">
        <f>IF(N7="test","-",IF(N7&gt;=0.6,"Q1","-"))</f>
        <v>-</v>
      </c>
      <c r="R7" s="4"/>
      <c r="S7" s="80">
        <f>P7+J7</f>
        <v>0</v>
      </c>
      <c r="T7" s="9"/>
      <c r="U7" s="81">
        <v>0</v>
      </c>
      <c r="V7" s="81">
        <v>0</v>
      </c>
      <c r="W7" s="100" t="str">
        <f>IFERROR(AVERAGE(F7:G7,L7:M7),"-")</f>
        <v>-</v>
      </c>
    </row>
    <row r="8" spans="1:32" s="82" customFormat="1" ht="18.5" x14ac:dyDescent="0.25">
      <c r="A8" s="76"/>
      <c r="B8" s="16"/>
      <c r="C8" s="29"/>
      <c r="D8" s="62"/>
      <c r="E8" s="16"/>
      <c r="F8" s="79"/>
      <c r="G8" s="79"/>
      <c r="H8" s="99">
        <f t="shared" si="0"/>
        <v>0</v>
      </c>
      <c r="I8" s="78"/>
      <c r="J8" s="77">
        <f t="shared" ref="J8:J10" si="2">IF(I8=0,,IF(I8&gt;10,,11-(I8)))</f>
        <v>0</v>
      </c>
      <c r="K8" s="118" t="str">
        <f t="shared" ref="K8:K10" si="3">IF(H8&gt;=0.6,"Q1","-")</f>
        <v>-</v>
      </c>
      <c r="L8" s="79"/>
      <c r="M8" s="79"/>
      <c r="N8" s="99">
        <f t="shared" si="1"/>
        <v>0</v>
      </c>
      <c r="O8" s="78"/>
      <c r="P8" s="77">
        <f t="shared" ref="P8:P10" si="4">IF(O8=0,,IF(O8&gt;10,,11-(O8)))</f>
        <v>0</v>
      </c>
      <c r="Q8" s="118" t="str">
        <f t="shared" ref="Q8:Q10" si="5">IF(N8&gt;=0.6,"Q1","-")</f>
        <v>-</v>
      </c>
      <c r="R8" s="4"/>
      <c r="S8" s="80">
        <f t="shared" ref="S8:S10" si="6">P8+J8</f>
        <v>0</v>
      </c>
      <c r="T8" s="9"/>
      <c r="U8" s="81">
        <v>0</v>
      </c>
      <c r="V8" s="81">
        <v>0</v>
      </c>
      <c r="W8" s="100" t="str">
        <f t="shared" ref="W8:W10" si="7">IFERROR(AVERAGE(F8:G8,L8:M8),"-")</f>
        <v>-</v>
      </c>
    </row>
    <row r="9" spans="1:32" s="82" customFormat="1" ht="18.5" x14ac:dyDescent="0.25">
      <c r="A9" s="76"/>
      <c r="B9" s="16"/>
      <c r="C9" s="29"/>
      <c r="D9" s="62"/>
      <c r="E9" s="16"/>
      <c r="F9" s="79"/>
      <c r="G9" s="79"/>
      <c r="H9" s="99">
        <f t="shared" si="0"/>
        <v>0</v>
      </c>
      <c r="I9" s="78"/>
      <c r="J9" s="77">
        <f t="shared" si="2"/>
        <v>0</v>
      </c>
      <c r="K9" s="118" t="str">
        <f t="shared" si="3"/>
        <v>-</v>
      </c>
      <c r="L9" s="79"/>
      <c r="M9" s="79"/>
      <c r="N9" s="99">
        <f t="shared" si="1"/>
        <v>0</v>
      </c>
      <c r="O9" s="78"/>
      <c r="P9" s="77">
        <f t="shared" si="4"/>
        <v>0</v>
      </c>
      <c r="Q9" s="118" t="str">
        <f t="shared" si="5"/>
        <v>-</v>
      </c>
      <c r="R9" s="4"/>
      <c r="S9" s="80">
        <f t="shared" si="6"/>
        <v>0</v>
      </c>
      <c r="T9" s="9"/>
      <c r="U9" s="81">
        <v>0</v>
      </c>
      <c r="V9" s="81">
        <v>0</v>
      </c>
      <c r="W9" s="100" t="str">
        <f t="shared" si="7"/>
        <v>-</v>
      </c>
    </row>
    <row r="10" spans="1:32" s="82" customFormat="1" ht="18.5" x14ac:dyDescent="0.25">
      <c r="A10" s="76"/>
      <c r="B10" s="16"/>
      <c r="C10" s="29"/>
      <c r="D10" s="62"/>
      <c r="E10" s="52"/>
      <c r="F10" s="79"/>
      <c r="G10" s="79"/>
      <c r="H10" s="99">
        <f t="shared" si="0"/>
        <v>0</v>
      </c>
      <c r="I10" s="78"/>
      <c r="J10" s="77">
        <f t="shared" si="2"/>
        <v>0</v>
      </c>
      <c r="K10" s="118" t="str">
        <f t="shared" si="3"/>
        <v>-</v>
      </c>
      <c r="L10" s="79"/>
      <c r="M10" s="79"/>
      <c r="N10" s="99">
        <f t="shared" si="1"/>
        <v>0</v>
      </c>
      <c r="O10" s="78"/>
      <c r="P10" s="77">
        <f t="shared" si="4"/>
        <v>0</v>
      </c>
      <c r="Q10" s="118" t="str">
        <f t="shared" si="5"/>
        <v>-</v>
      </c>
      <c r="R10" s="4"/>
      <c r="S10" s="80">
        <f t="shared" si="6"/>
        <v>0</v>
      </c>
      <c r="T10" s="9"/>
      <c r="U10" s="81">
        <v>0</v>
      </c>
      <c r="V10" s="81">
        <v>0</v>
      </c>
      <c r="W10" s="100" t="str">
        <f t="shared" si="7"/>
        <v>-</v>
      </c>
    </row>
    <row r="11" spans="1:32" s="82" customFormat="1" ht="18.5" x14ac:dyDescent="0.25">
      <c r="A11" s="76"/>
      <c r="B11" s="16"/>
      <c r="C11" s="29"/>
      <c r="D11" s="62"/>
      <c r="E11" s="52"/>
      <c r="F11" s="79"/>
      <c r="G11" s="79"/>
      <c r="H11" s="99">
        <f t="shared" si="0"/>
        <v>0</v>
      </c>
      <c r="I11" s="78"/>
      <c r="J11" s="77">
        <f t="shared" ref="J11:J16" si="8">IF(I11=0,,IF(I11&gt;10,,11-(I11)))</f>
        <v>0</v>
      </c>
      <c r="K11" s="118" t="str">
        <f t="shared" ref="K11:K16" si="9">IF(H11&gt;=0.6,"Q1","-")</f>
        <v>-</v>
      </c>
      <c r="L11" s="79"/>
      <c r="M11" s="79"/>
      <c r="N11" s="99">
        <f t="shared" si="1"/>
        <v>0</v>
      </c>
      <c r="O11" s="78"/>
      <c r="P11" s="77">
        <f t="shared" ref="P11:P16" si="10">IF(O11=0,,IF(O11&gt;10,,11-(O11)))</f>
        <v>0</v>
      </c>
      <c r="Q11" s="118" t="str">
        <f t="shared" ref="Q11:Q16" si="11">IF(N11&gt;=0.6,"Q1","-")</f>
        <v>-</v>
      </c>
      <c r="R11" s="4"/>
      <c r="S11" s="80">
        <f t="shared" ref="S11:S16" si="12">P11+J11</f>
        <v>0</v>
      </c>
      <c r="T11" s="9"/>
      <c r="U11" s="81">
        <v>0</v>
      </c>
      <c r="V11" s="81">
        <v>0</v>
      </c>
      <c r="W11" s="100" t="str">
        <f t="shared" ref="W11:W16" si="13">IFERROR(AVERAGE(F11:G11,L11:M11),"-")</f>
        <v>-</v>
      </c>
    </row>
    <row r="12" spans="1:32" s="82" customFormat="1" ht="18.5" x14ac:dyDescent="0.25">
      <c r="A12" s="76"/>
      <c r="B12" s="16"/>
      <c r="C12" s="29"/>
      <c r="D12" s="62"/>
      <c r="E12" s="52"/>
      <c r="F12" s="79"/>
      <c r="G12" s="79"/>
      <c r="H12" s="99">
        <f t="shared" si="0"/>
        <v>0</v>
      </c>
      <c r="I12" s="78"/>
      <c r="J12" s="77">
        <f t="shared" si="8"/>
        <v>0</v>
      </c>
      <c r="K12" s="118" t="str">
        <f t="shared" si="9"/>
        <v>-</v>
      </c>
      <c r="L12" s="79"/>
      <c r="M12" s="79"/>
      <c r="N12" s="99">
        <f t="shared" si="1"/>
        <v>0</v>
      </c>
      <c r="O12" s="78"/>
      <c r="P12" s="77">
        <f t="shared" si="10"/>
        <v>0</v>
      </c>
      <c r="Q12" s="118" t="str">
        <f t="shared" si="11"/>
        <v>-</v>
      </c>
      <c r="R12" s="4"/>
      <c r="S12" s="80">
        <f t="shared" si="12"/>
        <v>0</v>
      </c>
      <c r="T12" s="9"/>
      <c r="U12" s="81">
        <v>0</v>
      </c>
      <c r="V12" s="81">
        <v>0</v>
      </c>
      <c r="W12" s="100" t="str">
        <f t="shared" si="13"/>
        <v>-</v>
      </c>
    </row>
    <row r="13" spans="1:32" s="82" customFormat="1" ht="18.5" x14ac:dyDescent="0.25">
      <c r="A13" s="76"/>
      <c r="B13" s="16"/>
      <c r="C13" s="29"/>
      <c r="D13" s="62"/>
      <c r="E13" s="52"/>
      <c r="F13" s="79"/>
      <c r="G13" s="79"/>
      <c r="H13" s="99">
        <f t="shared" si="0"/>
        <v>0</v>
      </c>
      <c r="I13" s="78"/>
      <c r="J13" s="77">
        <f t="shared" si="8"/>
        <v>0</v>
      </c>
      <c r="K13" s="118" t="str">
        <f t="shared" si="9"/>
        <v>-</v>
      </c>
      <c r="L13" s="79"/>
      <c r="M13" s="79"/>
      <c r="N13" s="99">
        <f t="shared" si="1"/>
        <v>0</v>
      </c>
      <c r="O13" s="78"/>
      <c r="P13" s="77">
        <f t="shared" si="10"/>
        <v>0</v>
      </c>
      <c r="Q13" s="118" t="str">
        <f t="shared" si="11"/>
        <v>-</v>
      </c>
      <c r="R13" s="4"/>
      <c r="S13" s="80">
        <f t="shared" si="12"/>
        <v>0</v>
      </c>
      <c r="T13" s="9"/>
      <c r="U13" s="81">
        <v>0</v>
      </c>
      <c r="V13" s="81">
        <v>0</v>
      </c>
      <c r="W13" s="100" t="str">
        <f t="shared" si="13"/>
        <v>-</v>
      </c>
    </row>
    <row r="14" spans="1:32" s="82" customFormat="1" ht="18.5" x14ac:dyDescent="0.25">
      <c r="A14" s="76"/>
      <c r="B14" s="16"/>
      <c r="C14" s="29"/>
      <c r="D14" s="62"/>
      <c r="E14" s="52"/>
      <c r="F14" s="79"/>
      <c r="G14" s="79"/>
      <c r="H14" s="99">
        <f t="shared" si="0"/>
        <v>0</v>
      </c>
      <c r="I14" s="78"/>
      <c r="J14" s="77">
        <f t="shared" si="8"/>
        <v>0</v>
      </c>
      <c r="K14" s="118" t="str">
        <f t="shared" si="9"/>
        <v>-</v>
      </c>
      <c r="L14" s="79"/>
      <c r="M14" s="79"/>
      <c r="N14" s="99">
        <f t="shared" si="1"/>
        <v>0</v>
      </c>
      <c r="O14" s="78"/>
      <c r="P14" s="77">
        <f t="shared" si="10"/>
        <v>0</v>
      </c>
      <c r="Q14" s="118" t="str">
        <f t="shared" si="11"/>
        <v>-</v>
      </c>
      <c r="R14" s="4"/>
      <c r="S14" s="80">
        <f t="shared" si="12"/>
        <v>0</v>
      </c>
      <c r="T14" s="9"/>
      <c r="U14" s="81">
        <v>0</v>
      </c>
      <c r="V14" s="81">
        <v>0</v>
      </c>
      <c r="W14" s="100" t="str">
        <f t="shared" si="13"/>
        <v>-</v>
      </c>
    </row>
    <row r="15" spans="1:32" s="82" customFormat="1" ht="18.5" x14ac:dyDescent="0.25">
      <c r="A15" s="76"/>
      <c r="B15" s="16"/>
      <c r="C15" s="29"/>
      <c r="D15" s="62"/>
      <c r="E15" s="52"/>
      <c r="F15" s="79"/>
      <c r="G15" s="79"/>
      <c r="H15" s="99">
        <f t="shared" si="0"/>
        <v>0</v>
      </c>
      <c r="I15" s="78"/>
      <c r="J15" s="77">
        <f t="shared" si="8"/>
        <v>0</v>
      </c>
      <c r="K15" s="118" t="str">
        <f t="shared" si="9"/>
        <v>-</v>
      </c>
      <c r="L15" s="79"/>
      <c r="M15" s="79"/>
      <c r="N15" s="99">
        <f t="shared" si="1"/>
        <v>0</v>
      </c>
      <c r="O15" s="78"/>
      <c r="P15" s="77">
        <f t="shared" si="10"/>
        <v>0</v>
      </c>
      <c r="Q15" s="118" t="str">
        <f t="shared" si="11"/>
        <v>-</v>
      </c>
      <c r="R15" s="4"/>
      <c r="S15" s="80">
        <f t="shared" si="12"/>
        <v>0</v>
      </c>
      <c r="T15" s="9"/>
      <c r="U15" s="81">
        <v>0</v>
      </c>
      <c r="V15" s="81">
        <v>0</v>
      </c>
      <c r="W15" s="100" t="str">
        <f t="shared" si="13"/>
        <v>-</v>
      </c>
    </row>
    <row r="16" spans="1:32" s="82" customFormat="1" ht="18.5" x14ac:dyDescent="0.25">
      <c r="A16" s="76"/>
      <c r="B16" s="16"/>
      <c r="C16" s="29"/>
      <c r="D16" s="62"/>
      <c r="E16" s="52"/>
      <c r="F16" s="79"/>
      <c r="G16" s="79"/>
      <c r="H16" s="99">
        <f t="shared" si="0"/>
        <v>0</v>
      </c>
      <c r="I16" s="78"/>
      <c r="J16" s="77">
        <f t="shared" si="8"/>
        <v>0</v>
      </c>
      <c r="K16" s="118" t="str">
        <f t="shared" si="9"/>
        <v>-</v>
      </c>
      <c r="L16" s="79"/>
      <c r="M16" s="79"/>
      <c r="N16" s="99">
        <f t="shared" si="1"/>
        <v>0</v>
      </c>
      <c r="O16" s="78"/>
      <c r="P16" s="77">
        <f t="shared" si="10"/>
        <v>0</v>
      </c>
      <c r="Q16" s="118" t="str">
        <f t="shared" si="11"/>
        <v>-</v>
      </c>
      <c r="R16" s="4"/>
      <c r="S16" s="80">
        <f t="shared" si="12"/>
        <v>0</v>
      </c>
      <c r="T16" s="9"/>
      <c r="U16" s="81">
        <v>0</v>
      </c>
      <c r="V16" s="81">
        <v>0</v>
      </c>
      <c r="W16" s="100" t="str">
        <f t="shared" si="13"/>
        <v>-</v>
      </c>
    </row>
  </sheetData>
  <mergeCells count="6">
    <mergeCell ref="F6:K6"/>
    <mergeCell ref="L6:Q6"/>
    <mergeCell ref="O1:T1"/>
    <mergeCell ref="S3:T3"/>
    <mergeCell ref="S4:T4"/>
    <mergeCell ref="S6:T6"/>
  </mergeCells>
  <conditionalFormatting sqref="F7:J16 L7:P16">
    <cfRule type="cellIs" dxfId="165" priority="4" operator="equal">
      <formula>0</formula>
    </cfRule>
  </conditionalFormatting>
  <conditionalFormatting sqref="K7:K16">
    <cfRule type="containsText" dxfId="164" priority="3" operator="containsText" text="Q">
      <formula>NOT(ISERROR(SEARCH("Q",K7)))</formula>
    </cfRule>
  </conditionalFormatting>
  <conditionalFormatting sqref="Q7:Q16">
    <cfRule type="containsText" dxfId="163" priority="1" operator="containsText" text="Q">
      <formula>NOT(ISERROR(SEARCH("Q",Q7)))</formula>
    </cfRule>
  </conditionalFormatting>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FC413-C2EC-4002-802A-09F7D4721A6A}">
  <sheetPr>
    <pageSetUpPr fitToPage="1"/>
  </sheetPr>
  <dimension ref="A1:AF13"/>
  <sheetViews>
    <sheetView workbookViewId="0">
      <selection activeCell="T5" sqref="T5"/>
    </sheetView>
  </sheetViews>
  <sheetFormatPr defaultRowHeight="12.5" outlineLevelRow="1" x14ac:dyDescent="0.25"/>
  <cols>
    <col min="1" max="1" width="6.7265625" style="3" customWidth="1"/>
    <col min="2" max="2" width="24.81640625" customWidth="1"/>
    <col min="3" max="3" width="31.7265625" bestFit="1" customWidth="1"/>
    <col min="4" max="4" width="11.453125" style="3" customWidth="1"/>
    <col min="5" max="5" width="22.179687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91" t="s">
        <v>310</v>
      </c>
      <c r="C6" s="157"/>
      <c r="D6" s="153"/>
      <c r="E6" s="158"/>
      <c r="F6" s="426" t="s">
        <v>147</v>
      </c>
      <c r="G6" s="427"/>
      <c r="H6" s="427"/>
      <c r="I6" s="427"/>
      <c r="J6" s="427"/>
      <c r="K6" s="428"/>
      <c r="L6" s="426" t="s">
        <v>148</v>
      </c>
      <c r="M6" s="427"/>
      <c r="N6" s="427"/>
      <c r="O6" s="427"/>
      <c r="P6" s="427"/>
      <c r="Q6" s="428"/>
      <c r="S6" s="431"/>
      <c r="T6" s="432"/>
    </row>
    <row r="7" spans="1:32" s="82" customFormat="1" ht="18.5" x14ac:dyDescent="0.35">
      <c r="A7" s="213">
        <v>1</v>
      </c>
      <c r="B7" s="214" t="s">
        <v>127</v>
      </c>
      <c r="C7" s="214" t="s">
        <v>134</v>
      </c>
      <c r="D7" s="17"/>
      <c r="E7" s="214" t="s">
        <v>141</v>
      </c>
      <c r="F7" s="79">
        <v>159</v>
      </c>
      <c r="G7" s="79"/>
      <c r="H7" s="99">
        <f t="shared" ref="H7:H13" si="0">IFERROR(IF(F7=0,0,((AVERAGE(F7:G7))/U7)),"test")</f>
        <v>0.56785714285714284</v>
      </c>
      <c r="I7" s="78">
        <v>6</v>
      </c>
      <c r="J7" s="77">
        <f>IF(I7=0,,IF(I7&gt;10,,11-(I7)))</f>
        <v>5</v>
      </c>
      <c r="K7" s="118" t="str">
        <f>IF(H7="test","-",IF(H7&gt;=0.6,"Q1","-"))</f>
        <v>-</v>
      </c>
      <c r="L7" s="79">
        <v>138.5</v>
      </c>
      <c r="M7" s="79"/>
      <c r="N7" s="99">
        <f t="shared" ref="N7:N13" si="1">IFERROR(IF(L7=0,0,((AVERAGE(L7:M7))/V7)),"test")</f>
        <v>0.57708333333333328</v>
      </c>
      <c r="O7" s="78">
        <v>4</v>
      </c>
      <c r="P7" s="77">
        <f>IF(O7=0,,IF(O7&gt;10,,11-(O7)))</f>
        <v>7</v>
      </c>
      <c r="Q7" s="118" t="str">
        <f>IF(N7="test","-",IF(N7&gt;=0.6,"Q1","-"))</f>
        <v>-</v>
      </c>
      <c r="R7" s="4"/>
      <c r="S7" s="80">
        <f>P7+J7</f>
        <v>12</v>
      </c>
      <c r="T7" s="9">
        <v>5</v>
      </c>
      <c r="U7" s="81">
        <v>280</v>
      </c>
      <c r="V7" s="81">
        <v>240</v>
      </c>
      <c r="W7" s="100">
        <f>IFERROR(AVERAGE(F7:G7,L7:M7),"-")</f>
        <v>148.75</v>
      </c>
    </row>
    <row r="8" spans="1:32" s="82" customFormat="1" ht="18.5" x14ac:dyDescent="0.35">
      <c r="A8" s="213">
        <v>4</v>
      </c>
      <c r="B8" s="214" t="s">
        <v>128</v>
      </c>
      <c r="C8" s="214" t="s">
        <v>135</v>
      </c>
      <c r="D8" s="17"/>
      <c r="E8" s="214" t="s">
        <v>142</v>
      </c>
      <c r="F8" s="79">
        <v>177.5</v>
      </c>
      <c r="G8" s="79"/>
      <c r="H8" s="99">
        <f t="shared" si="0"/>
        <v>0.6339285714285714</v>
      </c>
      <c r="I8" s="78">
        <v>1</v>
      </c>
      <c r="J8" s="77">
        <f t="shared" ref="J8:J13" si="2">IF(I8=0,,IF(I8&gt;10,,11-(I8)))</f>
        <v>10</v>
      </c>
      <c r="K8" s="118" t="str">
        <f t="shared" ref="K8:K13" si="3">IF(H8&gt;=0.6,"Q1","-")</f>
        <v>Q1</v>
      </c>
      <c r="L8" s="79">
        <v>143.5</v>
      </c>
      <c r="M8" s="79"/>
      <c r="N8" s="99">
        <f t="shared" si="1"/>
        <v>0.59791666666666665</v>
      </c>
      <c r="O8" s="78">
        <v>3</v>
      </c>
      <c r="P8" s="77">
        <f t="shared" ref="P8:P13" si="4">IF(O8=0,,IF(O8&gt;10,,11-(O8)))</f>
        <v>8</v>
      </c>
      <c r="Q8" s="118" t="str">
        <f t="shared" ref="Q8:Q13" si="5">IF(N8&gt;=0.6,"Q1","-")</f>
        <v>-</v>
      </c>
      <c r="R8" s="4"/>
      <c r="S8" s="80">
        <f t="shared" ref="S8:S13" si="6">P8+J8</f>
        <v>18</v>
      </c>
      <c r="T8" s="9">
        <v>1</v>
      </c>
      <c r="U8" s="81">
        <v>280</v>
      </c>
      <c r="V8" s="81">
        <v>240</v>
      </c>
      <c r="W8" s="100">
        <f t="shared" ref="W8:W13" si="7">IFERROR(AVERAGE(F8:G8,L8:M8),"-")</f>
        <v>160.5</v>
      </c>
    </row>
    <row r="9" spans="1:32" s="82" customFormat="1" ht="18.5" x14ac:dyDescent="0.35">
      <c r="A9" s="213">
        <v>3</v>
      </c>
      <c r="B9" s="214" t="s">
        <v>129</v>
      </c>
      <c r="C9" s="214" t="s">
        <v>136</v>
      </c>
      <c r="D9" s="17"/>
      <c r="E9" s="214" t="s">
        <v>143</v>
      </c>
      <c r="F9" s="79">
        <v>162</v>
      </c>
      <c r="G9" s="79"/>
      <c r="H9" s="99">
        <f t="shared" si="0"/>
        <v>0.57857142857142863</v>
      </c>
      <c r="I9" s="78">
        <v>5</v>
      </c>
      <c r="J9" s="77">
        <f t="shared" si="2"/>
        <v>6</v>
      </c>
      <c r="K9" s="118" t="str">
        <f t="shared" si="3"/>
        <v>-</v>
      </c>
      <c r="L9" s="79">
        <v>137.5</v>
      </c>
      <c r="M9" s="79"/>
      <c r="N9" s="99">
        <f t="shared" si="1"/>
        <v>0.57291666666666663</v>
      </c>
      <c r="O9" s="78">
        <v>5</v>
      </c>
      <c r="P9" s="77">
        <f t="shared" si="4"/>
        <v>6</v>
      </c>
      <c r="Q9" s="118" t="str">
        <f t="shared" si="5"/>
        <v>-</v>
      </c>
      <c r="R9" s="4"/>
      <c r="S9" s="80">
        <f t="shared" si="6"/>
        <v>12</v>
      </c>
      <c r="T9" s="9">
        <v>4</v>
      </c>
      <c r="U9" s="81">
        <v>280</v>
      </c>
      <c r="V9" s="81">
        <v>240</v>
      </c>
      <c r="W9" s="100">
        <f t="shared" si="7"/>
        <v>149.75</v>
      </c>
    </row>
    <row r="10" spans="1:32" s="82" customFormat="1" ht="18.5" x14ac:dyDescent="0.35">
      <c r="A10" s="213">
        <v>7</v>
      </c>
      <c r="B10" s="214" t="s">
        <v>130</v>
      </c>
      <c r="C10" s="214" t="s">
        <v>137</v>
      </c>
      <c r="D10" s="17"/>
      <c r="E10" s="214" t="s">
        <v>144</v>
      </c>
      <c r="F10" s="79">
        <v>156.5</v>
      </c>
      <c r="G10" s="79"/>
      <c r="H10" s="99">
        <f t="shared" si="0"/>
        <v>0.55892857142857144</v>
      </c>
      <c r="I10" s="78">
        <v>7</v>
      </c>
      <c r="J10" s="77">
        <f t="shared" si="2"/>
        <v>4</v>
      </c>
      <c r="K10" s="118" t="str">
        <f t="shared" si="3"/>
        <v>-</v>
      </c>
      <c r="L10" s="79">
        <v>124.5</v>
      </c>
      <c r="M10" s="79"/>
      <c r="N10" s="99">
        <f t="shared" si="1"/>
        <v>0.51875000000000004</v>
      </c>
      <c r="O10" s="78">
        <v>6</v>
      </c>
      <c r="P10" s="77">
        <f t="shared" si="4"/>
        <v>5</v>
      </c>
      <c r="Q10" s="118" t="str">
        <f t="shared" si="5"/>
        <v>-</v>
      </c>
      <c r="R10" s="4"/>
      <c r="S10" s="80">
        <f t="shared" si="6"/>
        <v>9</v>
      </c>
      <c r="T10" s="9"/>
      <c r="U10" s="81">
        <v>280</v>
      </c>
      <c r="V10" s="81">
        <v>240</v>
      </c>
      <c r="W10" s="100">
        <f t="shared" si="7"/>
        <v>140.5</v>
      </c>
    </row>
    <row r="11" spans="1:32" s="82" customFormat="1" ht="18.5" x14ac:dyDescent="0.35">
      <c r="A11" s="213">
        <v>2</v>
      </c>
      <c r="B11" s="214" t="s">
        <v>131</v>
      </c>
      <c r="C11" s="214" t="s">
        <v>138</v>
      </c>
      <c r="D11" s="17"/>
      <c r="E11" s="214" t="s">
        <v>145</v>
      </c>
      <c r="F11" s="79">
        <v>170.5</v>
      </c>
      <c r="G11" s="79"/>
      <c r="H11" s="99">
        <f t="shared" si="0"/>
        <v>0.60892857142857137</v>
      </c>
      <c r="I11" s="78">
        <v>2</v>
      </c>
      <c r="J11" s="77">
        <f t="shared" si="2"/>
        <v>9</v>
      </c>
      <c r="K11" s="118" t="str">
        <f t="shared" si="3"/>
        <v>Q1</v>
      </c>
      <c r="L11" s="79"/>
      <c r="M11" s="79"/>
      <c r="N11" s="99">
        <f t="shared" si="1"/>
        <v>0</v>
      </c>
      <c r="O11" s="78"/>
      <c r="P11" s="77">
        <f t="shared" si="4"/>
        <v>0</v>
      </c>
      <c r="Q11" s="118" t="str">
        <f t="shared" si="5"/>
        <v>-</v>
      </c>
      <c r="R11" s="4"/>
      <c r="S11" s="80">
        <f t="shared" si="6"/>
        <v>9</v>
      </c>
      <c r="T11" s="9">
        <v>6</v>
      </c>
      <c r="U11" s="81">
        <v>280</v>
      </c>
      <c r="V11" s="81">
        <v>240</v>
      </c>
      <c r="W11" s="100">
        <f t="shared" si="7"/>
        <v>170.5</v>
      </c>
    </row>
    <row r="12" spans="1:32" s="82" customFormat="1" ht="18.5" x14ac:dyDescent="0.35">
      <c r="A12" s="213">
        <v>6</v>
      </c>
      <c r="B12" s="214" t="s">
        <v>132</v>
      </c>
      <c r="C12" s="214" t="s">
        <v>139</v>
      </c>
      <c r="D12" s="17"/>
      <c r="E12" s="214" t="s">
        <v>146</v>
      </c>
      <c r="F12" s="79">
        <v>162.5</v>
      </c>
      <c r="G12" s="79"/>
      <c r="H12" s="99">
        <f t="shared" si="0"/>
        <v>0.5803571428571429</v>
      </c>
      <c r="I12" s="78">
        <v>4</v>
      </c>
      <c r="J12" s="77">
        <f t="shared" si="2"/>
        <v>7</v>
      </c>
      <c r="K12" s="118" t="str">
        <f t="shared" si="3"/>
        <v>-</v>
      </c>
      <c r="L12" s="79">
        <v>159.5</v>
      </c>
      <c r="M12" s="79"/>
      <c r="N12" s="99">
        <f t="shared" si="1"/>
        <v>0.6645833333333333</v>
      </c>
      <c r="O12" s="78">
        <v>1</v>
      </c>
      <c r="P12" s="77">
        <f t="shared" si="4"/>
        <v>10</v>
      </c>
      <c r="Q12" s="118" t="str">
        <f t="shared" si="5"/>
        <v>Q1</v>
      </c>
      <c r="R12" s="4"/>
      <c r="S12" s="80">
        <f t="shared" si="6"/>
        <v>17</v>
      </c>
      <c r="T12" s="9">
        <v>2</v>
      </c>
      <c r="U12" s="81">
        <v>280</v>
      </c>
      <c r="V12" s="81">
        <v>240</v>
      </c>
      <c r="W12" s="100">
        <f t="shared" si="7"/>
        <v>161</v>
      </c>
    </row>
    <row r="13" spans="1:32" s="82" customFormat="1" ht="18.5" x14ac:dyDescent="0.35">
      <c r="A13" s="213">
        <v>5</v>
      </c>
      <c r="B13" s="214" t="s">
        <v>133</v>
      </c>
      <c r="C13" s="214" t="s">
        <v>140</v>
      </c>
      <c r="D13" s="17"/>
      <c r="E13" s="214"/>
      <c r="F13" s="79">
        <v>163</v>
      </c>
      <c r="G13" s="79"/>
      <c r="H13" s="99">
        <f t="shared" si="0"/>
        <v>0.58214285714285718</v>
      </c>
      <c r="I13" s="78">
        <v>3</v>
      </c>
      <c r="J13" s="77">
        <f t="shared" si="2"/>
        <v>8</v>
      </c>
      <c r="K13" s="118" t="str">
        <f t="shared" si="3"/>
        <v>-</v>
      </c>
      <c r="L13" s="79">
        <v>148.5</v>
      </c>
      <c r="M13" s="79"/>
      <c r="N13" s="99">
        <f t="shared" si="1"/>
        <v>0.61875000000000002</v>
      </c>
      <c r="O13" s="78">
        <v>2</v>
      </c>
      <c r="P13" s="77">
        <f t="shared" si="4"/>
        <v>9</v>
      </c>
      <c r="Q13" s="118" t="str">
        <f t="shared" si="5"/>
        <v>Q1</v>
      </c>
      <c r="R13" s="4"/>
      <c r="S13" s="80">
        <f t="shared" si="6"/>
        <v>17</v>
      </c>
      <c r="T13" s="9">
        <v>3</v>
      </c>
      <c r="U13" s="81">
        <v>280</v>
      </c>
      <c r="V13" s="81">
        <v>240</v>
      </c>
      <c r="W13" s="100">
        <f t="shared" si="7"/>
        <v>155.75</v>
      </c>
    </row>
  </sheetData>
  <mergeCells count="6">
    <mergeCell ref="O1:T1"/>
    <mergeCell ref="S3:T3"/>
    <mergeCell ref="S4:T4"/>
    <mergeCell ref="F6:K6"/>
    <mergeCell ref="L6:Q6"/>
    <mergeCell ref="S6:T6"/>
  </mergeCells>
  <conditionalFormatting sqref="F7:J13 L7:P13">
    <cfRule type="cellIs" dxfId="162" priority="5" operator="equal">
      <formula>0</formula>
    </cfRule>
  </conditionalFormatting>
  <conditionalFormatting sqref="K7:K13 Q7:Q13">
    <cfRule type="containsText" dxfId="161" priority="4" operator="containsText" text="Q">
      <formula>NOT(ISERROR(SEARCH("Q",K7)))</formula>
    </cfRule>
  </conditionalFormatting>
  <pageMargins left="0.7" right="0.7" top="0.75" bottom="0.75" header="0.3" footer="0.3"/>
  <pageSetup paperSize="9" scale="61" fitToHeight="0"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118FA-D304-4CB0-BFEF-7ACF2B194EFD}">
  <sheetPr>
    <pageSetUpPr fitToPage="1"/>
  </sheetPr>
  <dimension ref="A1:AF12"/>
  <sheetViews>
    <sheetView workbookViewId="0">
      <selection activeCell="A5" sqref="A5:T12"/>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21.726562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138" t="s">
        <v>58</v>
      </c>
      <c r="C5" s="138" t="s">
        <v>59</v>
      </c>
      <c r="D5" s="139" t="s">
        <v>11</v>
      </c>
      <c r="E5" s="138"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216"/>
      <c r="B6" s="217" t="s">
        <v>311</v>
      </c>
      <c r="C6" s="218"/>
      <c r="D6" s="219"/>
      <c r="E6" s="220"/>
      <c r="F6" s="433" t="s">
        <v>166</v>
      </c>
      <c r="G6" s="434"/>
      <c r="H6" s="434"/>
      <c r="I6" s="434"/>
      <c r="J6" s="434"/>
      <c r="K6" s="435"/>
      <c r="L6" s="433" t="s">
        <v>167</v>
      </c>
      <c r="M6" s="434"/>
      <c r="N6" s="434"/>
      <c r="O6" s="434"/>
      <c r="P6" s="434"/>
      <c r="Q6" s="435"/>
      <c r="S6" s="436"/>
      <c r="T6" s="437"/>
    </row>
    <row r="7" spans="1:32" s="223" customFormat="1" ht="18.5" x14ac:dyDescent="0.35">
      <c r="A7" s="213">
        <v>16</v>
      </c>
      <c r="B7" s="214" t="s">
        <v>149</v>
      </c>
      <c r="C7" s="214" t="s">
        <v>155</v>
      </c>
      <c r="D7" s="17"/>
      <c r="E7" s="214" t="s">
        <v>161</v>
      </c>
      <c r="F7" s="79">
        <v>165</v>
      </c>
      <c r="G7" s="79">
        <v>175</v>
      </c>
      <c r="H7" s="99">
        <f t="shared" ref="H7:H12" si="0">IFERROR(IF(F7=0,0,((AVERAGE(F7:G7))/U7)),"test")</f>
        <v>0.6071428571428571</v>
      </c>
      <c r="I7" s="78">
        <v>3</v>
      </c>
      <c r="J7" s="77">
        <f t="shared" ref="J7:J12" si="1">IF(I7=0,,IF(I7&gt;10,,11-(I7)))</f>
        <v>8</v>
      </c>
      <c r="K7" s="118" t="str">
        <f t="shared" ref="K7:K12" si="2">IF(H7&gt;=0.6,"Q1","-")</f>
        <v>Q1</v>
      </c>
      <c r="L7" s="79">
        <v>147</v>
      </c>
      <c r="M7" s="79"/>
      <c r="N7" s="99">
        <f t="shared" ref="N7:N12" si="3">IFERROR(IF(L7=0,0,((AVERAGE(L7:M7))/V7)),"test")</f>
        <v>0.61250000000000004</v>
      </c>
      <c r="O7" s="78">
        <v>3</v>
      </c>
      <c r="P7" s="77">
        <f t="shared" ref="P7:P12" si="4">IF(O7=0,,IF(O7&gt;10,,11-(O7)))</f>
        <v>8</v>
      </c>
      <c r="Q7" s="118" t="str">
        <f t="shared" ref="Q7:Q12" si="5">IF(N7&gt;=0.6,"Q1","-")</f>
        <v>Q1</v>
      </c>
      <c r="R7" s="110"/>
      <c r="S7" s="80">
        <f t="shared" ref="S7:S12" si="6">P7+J7</f>
        <v>16</v>
      </c>
      <c r="T7" s="9">
        <v>3</v>
      </c>
      <c r="U7" s="221">
        <v>280</v>
      </c>
      <c r="V7" s="221">
        <v>240</v>
      </c>
      <c r="W7" s="222">
        <f t="shared" ref="W7:W12" si="7">IFERROR(AVERAGE(F7:G7,L7:M7),"-")</f>
        <v>162.33333333333334</v>
      </c>
    </row>
    <row r="8" spans="1:32" s="223" customFormat="1" ht="18.5" x14ac:dyDescent="0.35">
      <c r="A8" s="213">
        <v>18</v>
      </c>
      <c r="B8" s="214" t="s">
        <v>150</v>
      </c>
      <c r="C8" s="214" t="s">
        <v>156</v>
      </c>
      <c r="D8" s="17"/>
      <c r="E8" s="214" t="s">
        <v>162</v>
      </c>
      <c r="F8" s="79"/>
      <c r="G8" s="79"/>
      <c r="H8" s="99">
        <f t="shared" si="0"/>
        <v>0</v>
      </c>
      <c r="I8" s="78"/>
      <c r="J8" s="77">
        <f t="shared" si="1"/>
        <v>0</v>
      </c>
      <c r="K8" s="118" t="str">
        <f t="shared" si="2"/>
        <v>-</v>
      </c>
      <c r="L8" s="79"/>
      <c r="M8" s="79"/>
      <c r="N8" s="99">
        <f t="shared" si="3"/>
        <v>0</v>
      </c>
      <c r="O8" s="78"/>
      <c r="P8" s="77">
        <f t="shared" si="4"/>
        <v>0</v>
      </c>
      <c r="Q8" s="118" t="str">
        <f t="shared" si="5"/>
        <v>-</v>
      </c>
      <c r="R8" s="110"/>
      <c r="S8" s="80">
        <f t="shared" si="6"/>
        <v>0</v>
      </c>
      <c r="T8" s="9"/>
      <c r="U8" s="221">
        <v>280</v>
      </c>
      <c r="V8" s="221">
        <v>240</v>
      </c>
      <c r="W8" s="222" t="str">
        <f t="shared" si="7"/>
        <v>-</v>
      </c>
    </row>
    <row r="9" spans="1:32" s="223" customFormat="1" ht="18.5" x14ac:dyDescent="0.35">
      <c r="A9" s="213">
        <v>17</v>
      </c>
      <c r="B9" s="214" t="s">
        <v>151</v>
      </c>
      <c r="C9" s="214" t="s">
        <v>157</v>
      </c>
      <c r="D9" s="17"/>
      <c r="E9" s="214" t="s">
        <v>163</v>
      </c>
      <c r="F9" s="79">
        <v>194</v>
      </c>
      <c r="G9" s="79">
        <v>184.5</v>
      </c>
      <c r="H9" s="99">
        <f t="shared" si="0"/>
        <v>0.67589285714285718</v>
      </c>
      <c r="I9" s="78">
        <v>1</v>
      </c>
      <c r="J9" s="77">
        <f t="shared" si="1"/>
        <v>10</v>
      </c>
      <c r="K9" s="118" t="str">
        <f t="shared" si="2"/>
        <v>Q1</v>
      </c>
      <c r="L9" s="79">
        <v>167.5</v>
      </c>
      <c r="M9" s="79"/>
      <c r="N9" s="99">
        <f t="shared" si="3"/>
        <v>0.69791666666666663</v>
      </c>
      <c r="O9" s="78">
        <v>1</v>
      </c>
      <c r="P9" s="77">
        <f t="shared" si="4"/>
        <v>10</v>
      </c>
      <c r="Q9" s="118" t="str">
        <f t="shared" si="5"/>
        <v>Q1</v>
      </c>
      <c r="R9" s="110"/>
      <c r="S9" s="80">
        <f t="shared" si="6"/>
        <v>20</v>
      </c>
      <c r="T9" s="9">
        <v>1</v>
      </c>
      <c r="U9" s="221">
        <v>280</v>
      </c>
      <c r="V9" s="221">
        <v>240</v>
      </c>
      <c r="W9" s="222">
        <f t="shared" si="7"/>
        <v>182</v>
      </c>
    </row>
    <row r="10" spans="1:32" s="223" customFormat="1" ht="18.5" x14ac:dyDescent="0.35">
      <c r="A10" s="213">
        <v>20</v>
      </c>
      <c r="B10" s="214" t="s">
        <v>152</v>
      </c>
      <c r="C10" s="214" t="s">
        <v>158</v>
      </c>
      <c r="D10" s="17"/>
      <c r="E10" s="214" t="s">
        <v>164</v>
      </c>
      <c r="F10" s="79">
        <v>181.5</v>
      </c>
      <c r="G10" s="79">
        <v>169.5</v>
      </c>
      <c r="H10" s="99">
        <f t="shared" si="0"/>
        <v>0.62678571428571428</v>
      </c>
      <c r="I10" s="78">
        <v>2</v>
      </c>
      <c r="J10" s="77">
        <f t="shared" si="1"/>
        <v>9</v>
      </c>
      <c r="K10" s="118" t="str">
        <f t="shared" si="2"/>
        <v>Q1</v>
      </c>
      <c r="L10" s="79">
        <v>160.5</v>
      </c>
      <c r="M10" s="79"/>
      <c r="N10" s="99">
        <f t="shared" si="3"/>
        <v>0.66874999999999996</v>
      </c>
      <c r="O10" s="78">
        <v>2</v>
      </c>
      <c r="P10" s="77">
        <f t="shared" si="4"/>
        <v>9</v>
      </c>
      <c r="Q10" s="118" t="str">
        <f t="shared" si="5"/>
        <v>Q1</v>
      </c>
      <c r="R10" s="110"/>
      <c r="S10" s="80">
        <f t="shared" si="6"/>
        <v>18</v>
      </c>
      <c r="T10" s="9">
        <v>2</v>
      </c>
      <c r="U10" s="221">
        <v>280</v>
      </c>
      <c r="V10" s="221">
        <v>240</v>
      </c>
      <c r="W10" s="222">
        <f t="shared" si="7"/>
        <v>170.5</v>
      </c>
    </row>
    <row r="11" spans="1:32" s="223" customFormat="1" ht="18.5" x14ac:dyDescent="0.35">
      <c r="A11" s="213">
        <v>19</v>
      </c>
      <c r="B11" s="214" t="s">
        <v>153</v>
      </c>
      <c r="C11" s="214" t="s">
        <v>159</v>
      </c>
      <c r="D11" s="17"/>
      <c r="E11" s="214" t="s">
        <v>165</v>
      </c>
      <c r="F11" s="79">
        <v>160</v>
      </c>
      <c r="G11" s="79">
        <v>176.5</v>
      </c>
      <c r="H11" s="99">
        <f t="shared" si="0"/>
        <v>0.60089285714285712</v>
      </c>
      <c r="I11" s="78">
        <v>4</v>
      </c>
      <c r="J11" s="77">
        <f t="shared" si="1"/>
        <v>7</v>
      </c>
      <c r="K11" s="118" t="str">
        <f t="shared" si="2"/>
        <v>Q1</v>
      </c>
      <c r="L11" s="79">
        <v>142</v>
      </c>
      <c r="M11" s="79"/>
      <c r="N11" s="99">
        <f t="shared" si="3"/>
        <v>0.59166666666666667</v>
      </c>
      <c r="O11" s="78">
        <v>4</v>
      </c>
      <c r="P11" s="77">
        <f t="shared" si="4"/>
        <v>7</v>
      </c>
      <c r="Q11" s="118" t="str">
        <f t="shared" si="5"/>
        <v>-</v>
      </c>
      <c r="R11" s="110"/>
      <c r="S11" s="80">
        <f t="shared" si="6"/>
        <v>14</v>
      </c>
      <c r="T11" s="9">
        <v>4</v>
      </c>
      <c r="U11" s="221">
        <v>280</v>
      </c>
      <c r="V11" s="221">
        <v>240</v>
      </c>
      <c r="W11" s="222">
        <f t="shared" si="7"/>
        <v>159.5</v>
      </c>
    </row>
    <row r="12" spans="1:32" s="223" customFormat="1" ht="18.5" x14ac:dyDescent="0.35">
      <c r="A12" s="213">
        <v>15</v>
      </c>
      <c r="B12" s="214" t="s">
        <v>154</v>
      </c>
      <c r="C12" s="214" t="s">
        <v>160</v>
      </c>
      <c r="D12" s="17"/>
      <c r="E12" s="214" t="s">
        <v>297</v>
      </c>
      <c r="F12" s="79">
        <v>161</v>
      </c>
      <c r="G12" s="79">
        <v>136</v>
      </c>
      <c r="H12" s="99">
        <f t="shared" si="0"/>
        <v>0.53035714285714286</v>
      </c>
      <c r="I12" s="78">
        <v>5</v>
      </c>
      <c r="J12" s="77">
        <f t="shared" si="1"/>
        <v>6</v>
      </c>
      <c r="K12" s="118" t="str">
        <f t="shared" si="2"/>
        <v>-</v>
      </c>
      <c r="L12" s="79">
        <v>133.5</v>
      </c>
      <c r="M12" s="79"/>
      <c r="N12" s="99">
        <f t="shared" si="3"/>
        <v>0.55625000000000002</v>
      </c>
      <c r="O12" s="78">
        <v>5</v>
      </c>
      <c r="P12" s="77">
        <f t="shared" si="4"/>
        <v>6</v>
      </c>
      <c r="Q12" s="118" t="str">
        <f t="shared" si="5"/>
        <v>-</v>
      </c>
      <c r="R12" s="110"/>
      <c r="S12" s="80">
        <f t="shared" si="6"/>
        <v>12</v>
      </c>
      <c r="T12" s="9">
        <v>5</v>
      </c>
      <c r="U12" s="221">
        <v>280</v>
      </c>
      <c r="V12" s="221">
        <v>240</v>
      </c>
      <c r="W12" s="222">
        <f t="shared" si="7"/>
        <v>143.5</v>
      </c>
    </row>
  </sheetData>
  <mergeCells count="6">
    <mergeCell ref="O1:T1"/>
    <mergeCell ref="S3:T3"/>
    <mergeCell ref="S4:T4"/>
    <mergeCell ref="F6:K6"/>
    <mergeCell ref="L6:Q6"/>
    <mergeCell ref="S6:T6"/>
  </mergeCells>
  <conditionalFormatting sqref="F7:J12 L7:P12">
    <cfRule type="cellIs" dxfId="160" priority="3" operator="equal">
      <formula>0</formula>
    </cfRule>
  </conditionalFormatting>
  <conditionalFormatting sqref="K7:K12 Q7:Q12">
    <cfRule type="containsText" dxfId="159" priority="2" operator="containsText" text="Q">
      <formula>NOT(ISERROR(SEARCH("Q",K7)))</formula>
    </cfRule>
  </conditionalFormatting>
  <pageMargins left="0.7" right="0.7" top="0.75" bottom="0.75" header="0.3" footer="0.3"/>
  <pageSetup paperSize="9" scale="63" fitToHeight="0"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3DBC1-BE2F-4433-82B4-89D8A25A4425}">
  <sheetPr>
    <pageSetUpPr fitToPage="1"/>
  </sheetPr>
  <dimension ref="A1:AF16"/>
  <sheetViews>
    <sheetView zoomScale="85" zoomScaleNormal="85" workbookViewId="0">
      <selection activeCell="A2" sqref="A2:T10"/>
    </sheetView>
  </sheetViews>
  <sheetFormatPr defaultRowHeight="12.5" outlineLevelRow="1" x14ac:dyDescent="0.25"/>
  <cols>
    <col min="1" max="1" width="6.7265625" style="3" customWidth="1"/>
    <col min="2" max="2" width="24.81640625" customWidth="1"/>
    <col min="3" max="3" width="26.453125" customWidth="1"/>
    <col min="4" max="4" width="11.453125" style="3" customWidth="1"/>
    <col min="5" max="5" width="19.1796875" bestFit="1" customWidth="1"/>
    <col min="9" max="9" width="7.81640625" customWidth="1"/>
    <col min="11" max="11" width="7.54296875" customWidth="1"/>
    <col min="15" max="15" width="7.81640625" customWidth="1"/>
    <col min="17" max="17" width="7" customWidth="1"/>
    <col min="18" max="18" width="1.26953125" customWidth="1"/>
    <col min="19" max="19" width="10.26953125" customWidth="1"/>
    <col min="21" max="22" width="7.7265625" customWidth="1"/>
  </cols>
  <sheetData>
    <row r="1" spans="1:32" ht="35.5" customHeight="1" outlineLevel="1" x14ac:dyDescent="0.5">
      <c r="A1" s="142"/>
      <c r="B1" s="90" t="s">
        <v>76</v>
      </c>
      <c r="C1" s="65"/>
      <c r="D1" s="66"/>
      <c r="E1" s="67"/>
      <c r="F1" s="68"/>
      <c r="G1" s="68"/>
      <c r="H1" s="68"/>
      <c r="I1" s="68"/>
      <c r="J1" s="68"/>
      <c r="K1" s="68"/>
      <c r="L1" s="68"/>
      <c r="M1" s="68"/>
      <c r="N1" s="68"/>
      <c r="O1" s="429" t="s">
        <v>77</v>
      </c>
      <c r="P1" s="430"/>
      <c r="Q1" s="430"/>
      <c r="R1" s="430"/>
      <c r="S1" s="430"/>
      <c r="T1" s="430"/>
      <c r="AE1" s="143"/>
      <c r="AF1" s="3"/>
    </row>
    <row r="2" spans="1:32" ht="13.15" customHeight="1" x14ac:dyDescent="0.25"/>
    <row r="3" spans="1:32" ht="20" x14ac:dyDescent="0.4">
      <c r="B3" s="73"/>
      <c r="C3" s="73"/>
      <c r="D3" s="74"/>
      <c r="E3" s="73"/>
      <c r="F3" s="6"/>
      <c r="G3" s="60"/>
      <c r="J3" s="1"/>
      <c r="K3" s="1"/>
      <c r="L3" s="1"/>
      <c r="M3" s="1"/>
      <c r="N3" s="1"/>
      <c r="O3" s="1"/>
      <c r="P3" s="1"/>
      <c r="Q3" s="1"/>
      <c r="S3" s="422" t="s">
        <v>57</v>
      </c>
      <c r="T3" s="423"/>
    </row>
    <row r="4" spans="1:32" ht="26.5" customHeight="1" x14ac:dyDescent="0.4">
      <c r="S4" s="424">
        <f ca="1">NOW()</f>
        <v>45212.654339351851</v>
      </c>
      <c r="T4" s="425"/>
      <c r="U4" s="3"/>
      <c r="V4" s="3"/>
      <c r="W4" s="154" t="s">
        <v>78</v>
      </c>
    </row>
    <row r="5" spans="1:32" s="4" customFormat="1" ht="31.15" customHeight="1" x14ac:dyDescent="0.25">
      <c r="A5" s="137" t="s">
        <v>79</v>
      </c>
      <c r="B5" s="323" t="s">
        <v>58</v>
      </c>
      <c r="C5" s="323" t="s">
        <v>59</v>
      </c>
      <c r="D5" s="137" t="s">
        <v>11</v>
      </c>
      <c r="E5" s="323" t="s">
        <v>60</v>
      </c>
      <c r="F5" s="137" t="s">
        <v>61</v>
      </c>
      <c r="G5" s="137" t="s">
        <v>62</v>
      </c>
      <c r="H5" s="137" t="s">
        <v>63</v>
      </c>
      <c r="I5" s="137" t="s">
        <v>13</v>
      </c>
      <c r="J5" s="137" t="s">
        <v>14</v>
      </c>
      <c r="K5" s="159" t="s">
        <v>80</v>
      </c>
      <c r="L5" s="137" t="s">
        <v>61</v>
      </c>
      <c r="M5" s="137" t="s">
        <v>62</v>
      </c>
      <c r="N5" s="137" t="s">
        <v>63</v>
      </c>
      <c r="O5" s="137" t="s">
        <v>13</v>
      </c>
      <c r="P5" s="137" t="s">
        <v>14</v>
      </c>
      <c r="Q5" s="159" t="s">
        <v>80</v>
      </c>
      <c r="R5"/>
      <c r="S5" s="140" t="s">
        <v>5</v>
      </c>
      <c r="T5" s="140" t="s">
        <v>6</v>
      </c>
      <c r="U5" s="87" t="s">
        <v>64</v>
      </c>
      <c r="V5" s="87" t="s">
        <v>65</v>
      </c>
      <c r="W5" s="75" t="s">
        <v>66</v>
      </c>
    </row>
    <row r="6" spans="1:32" ht="18" x14ac:dyDescent="0.25">
      <c r="A6" s="97"/>
      <c r="B6" s="88" t="s">
        <v>312</v>
      </c>
      <c r="C6" s="324"/>
      <c r="D6" s="325"/>
      <c r="E6" s="326"/>
      <c r="F6" s="438" t="s">
        <v>166</v>
      </c>
      <c r="G6" s="438"/>
      <c r="H6" s="438"/>
      <c r="I6" s="438"/>
      <c r="J6" s="438"/>
      <c r="K6" s="438"/>
      <c r="L6" s="426" t="s">
        <v>170</v>
      </c>
      <c r="M6" s="427"/>
      <c r="N6" s="427"/>
      <c r="O6" s="427"/>
      <c r="P6" s="427"/>
      <c r="Q6" s="428"/>
      <c r="S6" s="431"/>
      <c r="T6" s="432"/>
    </row>
    <row r="7" spans="1:32" s="82" customFormat="1" ht="18.5" x14ac:dyDescent="0.35">
      <c r="A7" s="213">
        <v>25</v>
      </c>
      <c r="B7" s="214" t="s">
        <v>168</v>
      </c>
      <c r="C7" s="214" t="s">
        <v>171</v>
      </c>
      <c r="D7" s="17"/>
      <c r="E7" s="214" t="s">
        <v>143</v>
      </c>
      <c r="F7" s="79">
        <v>178.5</v>
      </c>
      <c r="G7" s="79">
        <v>177</v>
      </c>
      <c r="H7" s="99">
        <f t="shared" ref="H7:H16" si="0">IFERROR(IF(F7=0,0,((AVERAGE(F7:G7))/U7)),"test")</f>
        <v>0.63482142857142854</v>
      </c>
      <c r="I7" s="78">
        <v>2</v>
      </c>
      <c r="J7" s="77">
        <f>IF(I7=0,,IF(I7&gt;10,,11-(I7)))</f>
        <v>9</v>
      </c>
      <c r="K7" s="118" t="str">
        <f>IF(H7="test","-",IF(H7&gt;=0.6,"Q1","-"))</f>
        <v>Q1</v>
      </c>
      <c r="L7" s="79">
        <v>168</v>
      </c>
      <c r="M7" s="79"/>
      <c r="N7" s="99">
        <f t="shared" ref="N7:N16" si="1">IFERROR(IF(L7=0,0,((AVERAGE(L7:M7))/V7)),"test")</f>
        <v>0.64615384615384619</v>
      </c>
      <c r="O7" s="78">
        <v>2</v>
      </c>
      <c r="P7" s="77">
        <f>IF(O7=0,,IF(O7&gt;10,,11-(O7)))</f>
        <v>9</v>
      </c>
      <c r="Q7" s="118" t="str">
        <f>IF(N7="test","-",IF(N7&gt;=0.6,"Q1","-"))</f>
        <v>Q1</v>
      </c>
      <c r="R7" s="4"/>
      <c r="S7" s="80">
        <f>P7+J7</f>
        <v>18</v>
      </c>
      <c r="T7" s="9">
        <v>2</v>
      </c>
      <c r="U7" s="81">
        <v>280</v>
      </c>
      <c r="V7" s="81">
        <v>260</v>
      </c>
      <c r="W7" s="100">
        <f>IFERROR(AVERAGE(F7:G7,L7:M7),"-")</f>
        <v>174.5</v>
      </c>
    </row>
    <row r="8" spans="1:32" s="238" customFormat="1" ht="18.5" x14ac:dyDescent="0.35">
      <c r="A8" s="288">
        <v>23</v>
      </c>
      <c r="B8" s="329" t="s">
        <v>169</v>
      </c>
      <c r="C8" s="329" t="s">
        <v>172</v>
      </c>
      <c r="D8" s="227"/>
      <c r="E8" s="329" t="s">
        <v>144</v>
      </c>
      <c r="F8" s="228">
        <v>176</v>
      </c>
      <c r="G8" s="228">
        <v>189.5</v>
      </c>
      <c r="H8" s="229">
        <f t="shared" si="0"/>
        <v>0.65267857142857144</v>
      </c>
      <c r="I8" s="230">
        <v>1</v>
      </c>
      <c r="J8" s="231">
        <f t="shared" ref="J8:J16" si="2">IF(I8=0,,IF(I8&gt;10,,11-(I8)))</f>
        <v>10</v>
      </c>
      <c r="K8" s="232" t="str">
        <f t="shared" ref="K8:K16" si="3">IF(H8&gt;=0.6,"Q1","-")</f>
        <v>Q1</v>
      </c>
      <c r="L8" s="228">
        <v>176</v>
      </c>
      <c r="M8" s="228"/>
      <c r="N8" s="229">
        <f t="shared" si="1"/>
        <v>0.67692307692307696</v>
      </c>
      <c r="O8" s="230">
        <v>1</v>
      </c>
      <c r="P8" s="231">
        <f t="shared" ref="P8:P16" si="4">IF(O8=0,,IF(O8&gt;10,,11-(O8)))</f>
        <v>10</v>
      </c>
      <c r="Q8" s="232" t="str">
        <f t="shared" ref="Q8:Q16" si="5">IF(N8&gt;=0.6,"Q1","-")</f>
        <v>Q1</v>
      </c>
      <c r="R8" s="233"/>
      <c r="S8" s="234">
        <f t="shared" ref="S8:S16" si="6">P8+J8</f>
        <v>20</v>
      </c>
      <c r="T8" s="235">
        <v>1</v>
      </c>
      <c r="U8" s="236">
        <v>280</v>
      </c>
      <c r="V8" s="236">
        <v>260</v>
      </c>
      <c r="W8" s="237">
        <f t="shared" ref="W8:W16" si="7">IFERROR(AVERAGE(F8:G8,L8:M8),"-")</f>
        <v>180.5</v>
      </c>
    </row>
    <row r="9" spans="1:32" s="82" customFormat="1" ht="18.5" x14ac:dyDescent="0.35">
      <c r="A9" s="213">
        <v>24</v>
      </c>
      <c r="B9" s="214" t="s">
        <v>169</v>
      </c>
      <c r="C9" s="214" t="s">
        <v>173</v>
      </c>
      <c r="D9" s="17"/>
      <c r="E9" s="214" t="s">
        <v>174</v>
      </c>
      <c r="F9" s="79">
        <v>164.5</v>
      </c>
      <c r="G9" s="79">
        <v>161</v>
      </c>
      <c r="H9" s="99">
        <f t="shared" si="0"/>
        <v>0.58125000000000004</v>
      </c>
      <c r="I9" s="78">
        <v>3</v>
      </c>
      <c r="J9" s="77">
        <f t="shared" si="2"/>
        <v>8</v>
      </c>
      <c r="K9" s="118" t="str">
        <f t="shared" si="3"/>
        <v>-</v>
      </c>
      <c r="L9" s="79">
        <v>161.5</v>
      </c>
      <c r="M9" s="79"/>
      <c r="N9" s="99">
        <f t="shared" si="1"/>
        <v>0.62115384615384617</v>
      </c>
      <c r="O9" s="78">
        <v>3</v>
      </c>
      <c r="P9" s="77">
        <f t="shared" si="4"/>
        <v>8</v>
      </c>
      <c r="Q9" s="118" t="str">
        <f t="shared" si="5"/>
        <v>Q1</v>
      </c>
      <c r="R9" s="4"/>
      <c r="S9" s="80">
        <f t="shared" si="6"/>
        <v>16</v>
      </c>
      <c r="T9" s="9">
        <v>3</v>
      </c>
      <c r="U9" s="81">
        <v>280</v>
      </c>
      <c r="V9" s="81">
        <v>260</v>
      </c>
      <c r="W9" s="100">
        <f t="shared" si="7"/>
        <v>162.33333333333334</v>
      </c>
    </row>
    <row r="10" spans="1:32" s="82" customFormat="1" ht="18.5" x14ac:dyDescent="0.35">
      <c r="A10" s="212"/>
      <c r="B10" s="211"/>
      <c r="C10" s="211"/>
      <c r="D10" s="317"/>
      <c r="E10" s="211"/>
      <c r="F10" s="318"/>
      <c r="G10" s="318"/>
      <c r="H10" s="319"/>
      <c r="I10" s="320"/>
      <c r="J10" s="321"/>
      <c r="K10" s="322"/>
      <c r="L10" s="79"/>
      <c r="M10" s="79"/>
      <c r="N10" s="99"/>
      <c r="O10" s="78"/>
      <c r="P10" s="77"/>
      <c r="Q10" s="118"/>
      <c r="R10" s="4"/>
      <c r="S10" s="80"/>
      <c r="T10" s="9"/>
      <c r="U10" s="81"/>
      <c r="V10" s="81"/>
      <c r="W10" s="100"/>
    </row>
    <row r="11" spans="1:32" s="82" customFormat="1" ht="18.5" x14ac:dyDescent="0.25">
      <c r="A11" s="76"/>
      <c r="B11" s="16"/>
      <c r="C11" s="29"/>
      <c r="D11" s="62"/>
      <c r="E11" s="52"/>
      <c r="F11" s="79"/>
      <c r="G11" s="79"/>
      <c r="H11" s="99">
        <f t="shared" si="0"/>
        <v>0</v>
      </c>
      <c r="I11" s="78"/>
      <c r="J11" s="77">
        <f t="shared" si="2"/>
        <v>0</v>
      </c>
      <c r="K11" s="118" t="str">
        <f t="shared" si="3"/>
        <v>-</v>
      </c>
      <c r="L11" s="79"/>
      <c r="M11" s="79"/>
      <c r="N11" s="99">
        <f t="shared" si="1"/>
        <v>0</v>
      </c>
      <c r="O11" s="78"/>
      <c r="P11" s="77">
        <f t="shared" si="4"/>
        <v>0</v>
      </c>
      <c r="Q11" s="118" t="str">
        <f t="shared" si="5"/>
        <v>-</v>
      </c>
      <c r="R11" s="4"/>
      <c r="S11" s="80">
        <f t="shared" si="6"/>
        <v>0</v>
      </c>
      <c r="T11" s="9"/>
      <c r="U11" s="81">
        <v>0</v>
      </c>
      <c r="V11" s="81">
        <v>0</v>
      </c>
      <c r="W11" s="100" t="str">
        <f t="shared" si="7"/>
        <v>-</v>
      </c>
    </row>
    <row r="12" spans="1:32" s="82" customFormat="1" ht="18.5" x14ac:dyDescent="0.25">
      <c r="A12" s="76"/>
      <c r="B12" s="16"/>
      <c r="C12" s="29"/>
      <c r="D12" s="62"/>
      <c r="E12" s="52"/>
      <c r="F12" s="79"/>
      <c r="G12" s="79"/>
      <c r="H12" s="99">
        <f t="shared" si="0"/>
        <v>0</v>
      </c>
      <c r="I12" s="78"/>
      <c r="J12" s="77">
        <f t="shared" si="2"/>
        <v>0</v>
      </c>
      <c r="K12" s="118" t="str">
        <f t="shared" si="3"/>
        <v>-</v>
      </c>
      <c r="L12" s="79"/>
      <c r="M12" s="79"/>
      <c r="N12" s="99">
        <f t="shared" si="1"/>
        <v>0</v>
      </c>
      <c r="O12" s="78"/>
      <c r="P12" s="77">
        <f t="shared" si="4"/>
        <v>0</v>
      </c>
      <c r="Q12" s="118" t="str">
        <f t="shared" si="5"/>
        <v>-</v>
      </c>
      <c r="R12" s="4"/>
      <c r="S12" s="80">
        <f t="shared" si="6"/>
        <v>0</v>
      </c>
      <c r="T12" s="9"/>
      <c r="U12" s="81">
        <v>0</v>
      </c>
      <c r="V12" s="81">
        <v>0</v>
      </c>
      <c r="W12" s="100" t="str">
        <f t="shared" si="7"/>
        <v>-</v>
      </c>
    </row>
    <row r="13" spans="1:32" s="82" customFormat="1" ht="18.5" x14ac:dyDescent="0.25">
      <c r="A13" s="76"/>
      <c r="B13" s="16"/>
      <c r="C13" s="29"/>
      <c r="D13" s="62"/>
      <c r="E13" s="52"/>
      <c r="F13" s="79"/>
      <c r="G13" s="79"/>
      <c r="H13" s="99">
        <f t="shared" si="0"/>
        <v>0</v>
      </c>
      <c r="I13" s="78"/>
      <c r="J13" s="77">
        <f t="shared" si="2"/>
        <v>0</v>
      </c>
      <c r="K13" s="118" t="str">
        <f t="shared" si="3"/>
        <v>-</v>
      </c>
      <c r="L13" s="79"/>
      <c r="M13" s="79"/>
      <c r="N13" s="99">
        <f t="shared" si="1"/>
        <v>0</v>
      </c>
      <c r="O13" s="78"/>
      <c r="P13" s="77">
        <f t="shared" si="4"/>
        <v>0</v>
      </c>
      <c r="Q13" s="118" t="str">
        <f t="shared" si="5"/>
        <v>-</v>
      </c>
      <c r="R13" s="4"/>
      <c r="S13" s="80">
        <f t="shared" si="6"/>
        <v>0</v>
      </c>
      <c r="T13" s="9"/>
      <c r="U13" s="81">
        <v>0</v>
      </c>
      <c r="V13" s="81">
        <v>0</v>
      </c>
      <c r="W13" s="100" t="str">
        <f t="shared" si="7"/>
        <v>-</v>
      </c>
    </row>
    <row r="14" spans="1:32" s="82" customFormat="1" ht="18.5" x14ac:dyDescent="0.25">
      <c r="A14" s="76"/>
      <c r="B14" s="16"/>
      <c r="C14" s="29"/>
      <c r="D14" s="62"/>
      <c r="E14" s="52"/>
      <c r="F14" s="79"/>
      <c r="G14" s="79"/>
      <c r="H14" s="99">
        <f t="shared" si="0"/>
        <v>0</v>
      </c>
      <c r="I14" s="78"/>
      <c r="J14" s="77">
        <f t="shared" si="2"/>
        <v>0</v>
      </c>
      <c r="K14" s="118" t="str">
        <f t="shared" si="3"/>
        <v>-</v>
      </c>
      <c r="L14" s="79"/>
      <c r="M14" s="79"/>
      <c r="N14" s="99">
        <f t="shared" si="1"/>
        <v>0</v>
      </c>
      <c r="O14" s="78"/>
      <c r="P14" s="77">
        <f t="shared" si="4"/>
        <v>0</v>
      </c>
      <c r="Q14" s="118" t="str">
        <f t="shared" si="5"/>
        <v>-</v>
      </c>
      <c r="R14" s="4"/>
      <c r="S14" s="80">
        <f t="shared" si="6"/>
        <v>0</v>
      </c>
      <c r="T14" s="9"/>
      <c r="U14" s="81">
        <v>0</v>
      </c>
      <c r="V14" s="81">
        <v>0</v>
      </c>
      <c r="W14" s="100" t="str">
        <f t="shared" si="7"/>
        <v>-</v>
      </c>
    </row>
    <row r="15" spans="1:32" s="82" customFormat="1" ht="18.5" x14ac:dyDescent="0.25">
      <c r="A15" s="76"/>
      <c r="B15" s="16"/>
      <c r="C15" s="29"/>
      <c r="D15" s="62"/>
      <c r="E15" s="52"/>
      <c r="F15" s="79"/>
      <c r="G15" s="79"/>
      <c r="H15" s="99">
        <f t="shared" si="0"/>
        <v>0</v>
      </c>
      <c r="I15" s="78"/>
      <c r="J15" s="77">
        <f t="shared" si="2"/>
        <v>0</v>
      </c>
      <c r="K15" s="118" t="str">
        <f t="shared" si="3"/>
        <v>-</v>
      </c>
      <c r="L15" s="79"/>
      <c r="M15" s="79"/>
      <c r="N15" s="99">
        <f t="shared" si="1"/>
        <v>0</v>
      </c>
      <c r="O15" s="78"/>
      <c r="P15" s="77">
        <f t="shared" si="4"/>
        <v>0</v>
      </c>
      <c r="Q15" s="118" t="str">
        <f t="shared" si="5"/>
        <v>-</v>
      </c>
      <c r="R15" s="4"/>
      <c r="S15" s="80">
        <f t="shared" si="6"/>
        <v>0</v>
      </c>
      <c r="T15" s="9"/>
      <c r="U15" s="81">
        <v>0</v>
      </c>
      <c r="V15" s="81">
        <v>0</v>
      </c>
      <c r="W15" s="100" t="str">
        <f t="shared" si="7"/>
        <v>-</v>
      </c>
    </row>
    <row r="16" spans="1:32" s="82" customFormat="1" ht="18.5" x14ac:dyDescent="0.25">
      <c r="A16" s="76"/>
      <c r="B16" s="16"/>
      <c r="C16" s="29"/>
      <c r="D16" s="62"/>
      <c r="E16" s="52"/>
      <c r="F16" s="79"/>
      <c r="G16" s="79"/>
      <c r="H16" s="99">
        <f t="shared" si="0"/>
        <v>0</v>
      </c>
      <c r="I16" s="78"/>
      <c r="J16" s="77">
        <f t="shared" si="2"/>
        <v>0</v>
      </c>
      <c r="K16" s="118" t="str">
        <f t="shared" si="3"/>
        <v>-</v>
      </c>
      <c r="L16" s="79"/>
      <c r="M16" s="79"/>
      <c r="N16" s="99">
        <f t="shared" si="1"/>
        <v>0</v>
      </c>
      <c r="O16" s="78"/>
      <c r="P16" s="77">
        <f t="shared" si="4"/>
        <v>0</v>
      </c>
      <c r="Q16" s="118" t="str">
        <f t="shared" si="5"/>
        <v>-</v>
      </c>
      <c r="R16" s="4"/>
      <c r="S16" s="80">
        <f t="shared" si="6"/>
        <v>0</v>
      </c>
      <c r="T16" s="9"/>
      <c r="U16" s="81">
        <v>0</v>
      </c>
      <c r="V16" s="81">
        <v>0</v>
      </c>
      <c r="W16" s="100" t="str">
        <f t="shared" si="7"/>
        <v>-</v>
      </c>
    </row>
  </sheetData>
  <mergeCells count="6">
    <mergeCell ref="O1:T1"/>
    <mergeCell ref="S3:T3"/>
    <mergeCell ref="S4:T4"/>
    <mergeCell ref="F6:K6"/>
    <mergeCell ref="L6:Q6"/>
    <mergeCell ref="S6:T6"/>
  </mergeCells>
  <conditionalFormatting sqref="F7:J16 L7:P16">
    <cfRule type="cellIs" dxfId="158" priority="3" operator="equal">
      <formula>0</formula>
    </cfRule>
  </conditionalFormatting>
  <conditionalFormatting sqref="K7:K16">
    <cfRule type="containsText" dxfId="157" priority="2" operator="containsText" text="Q">
      <formula>NOT(ISERROR(SEARCH("Q",K7)))</formula>
    </cfRule>
  </conditionalFormatting>
  <conditionalFormatting sqref="Q7:Q16">
    <cfRule type="containsText" dxfId="156" priority="1" operator="containsText" text="Q">
      <formula>NOT(ISERROR(SEARCH("Q",Q7)))</formula>
    </cfRule>
  </conditionalFormatting>
  <pageMargins left="0.7" right="0.7" top="0.75" bottom="0.75" header="0.3" footer="0.3"/>
  <pageSetup paperSize="9" scale="64" fitToHeight="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28</vt:i4>
      </vt:variant>
    </vt:vector>
  </HeadingPairs>
  <TitlesOfParts>
    <vt:vector size="57" baseType="lpstr">
      <vt:lpstr>SJ Guide</vt:lpstr>
      <vt:lpstr>SJ Template</vt:lpstr>
      <vt:lpstr>EQ Guide</vt:lpstr>
      <vt:lpstr>EQ Template</vt:lpstr>
      <vt:lpstr>DR Guide</vt:lpstr>
      <vt:lpstr>DR Template</vt:lpstr>
      <vt:lpstr>Dressage - D1</vt:lpstr>
      <vt:lpstr>Dressage D2</vt:lpstr>
      <vt:lpstr>Dressage D3</vt:lpstr>
      <vt:lpstr>Dressage D4</vt:lpstr>
      <vt:lpstr>Dressage D5</vt:lpstr>
      <vt:lpstr>Dressage D6</vt:lpstr>
      <vt:lpstr>Dressage D7</vt:lpstr>
      <vt:lpstr>Dressage D8</vt:lpstr>
      <vt:lpstr>Dressage D9</vt:lpstr>
      <vt:lpstr>CT Guide</vt:lpstr>
      <vt:lpstr>CT Template</vt:lpstr>
      <vt:lpstr>CT1</vt:lpstr>
      <vt:lpstr>CT2</vt:lpstr>
      <vt:lpstr>CT3</vt:lpstr>
      <vt:lpstr>CT4</vt:lpstr>
      <vt:lpstr>CT5</vt:lpstr>
      <vt:lpstr>CT7</vt:lpstr>
      <vt:lpstr>CT8</vt:lpstr>
      <vt:lpstr>CT10,11,12</vt:lpstr>
      <vt:lpstr>CT13</vt:lpstr>
      <vt:lpstr>CT14</vt:lpstr>
      <vt:lpstr>CT15</vt:lpstr>
      <vt:lpstr>Gymkhana</vt:lpstr>
      <vt:lpstr>'CT1'!Print_Area</vt:lpstr>
      <vt:lpstr>'CT10,11,12'!Print_Area</vt:lpstr>
      <vt:lpstr>'CT13'!Print_Area</vt:lpstr>
      <vt:lpstr>'CT14'!Print_Area</vt:lpstr>
      <vt:lpstr>'CT15'!Print_Area</vt:lpstr>
      <vt:lpstr>'CT2'!Print_Area</vt:lpstr>
      <vt:lpstr>'CT3'!Print_Area</vt:lpstr>
      <vt:lpstr>'CT4'!Print_Area</vt:lpstr>
      <vt:lpstr>'CT5'!Print_Area</vt:lpstr>
      <vt:lpstr>'CT7'!Print_Area</vt:lpstr>
      <vt:lpstr>'CT8'!Print_Area</vt:lpstr>
      <vt:lpstr>'Dressage - D1'!Print_Area</vt:lpstr>
      <vt:lpstr>'Dressage D2'!Print_Area</vt:lpstr>
      <vt:lpstr>'Dressage D3'!Print_Area</vt:lpstr>
      <vt:lpstr>'Dressage D4'!Print_Area</vt:lpstr>
      <vt:lpstr>'Dressage D5'!Print_Area</vt:lpstr>
      <vt:lpstr>'Dressage D6'!Print_Area</vt:lpstr>
      <vt:lpstr>'Dressage D7'!Print_Area</vt:lpstr>
      <vt:lpstr>'Dressage D8'!Print_Area</vt:lpstr>
      <vt:lpstr>'Dressage D9'!Print_Area</vt:lpstr>
      <vt:lpstr>'EQ Guide'!Print_Area</vt:lpstr>
      <vt:lpstr>'EQ Template'!Print_Area</vt:lpstr>
      <vt:lpstr>'SJ Guide'!Print_Area</vt:lpstr>
      <vt:lpstr>'SJ Template'!Print_Area</vt:lpstr>
      <vt:lpstr>'EQ Guide'!Print_Titles</vt:lpstr>
      <vt:lpstr>'EQ Template'!Print_Titles</vt:lpstr>
      <vt:lpstr>'SJ Guide'!Print_Titles</vt:lpstr>
      <vt:lpstr>'SJ Template'!Print_Titles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Margie</dc:creator>
  <cp:keywords/>
  <dc:description/>
  <cp:lastModifiedBy>HUMPHRIES, Jo</cp:lastModifiedBy>
  <cp:revision/>
  <cp:lastPrinted>2023-10-13T05:33:06Z</cp:lastPrinted>
  <dcterms:created xsi:type="dcterms:W3CDTF">1996-10-14T23:33:28Z</dcterms:created>
  <dcterms:modified xsi:type="dcterms:W3CDTF">2023-10-13T05:42:15Z</dcterms:modified>
  <cp:category/>
  <cp:contentStatus/>
</cp:coreProperties>
</file>